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60" windowWidth="24000" windowHeight="9540" tabRatio="940" firstSheet="3" activeTab="3"/>
  </bookViews>
  <sheets>
    <sheet name="Новые технологические зоны " sheetId="27" state="hidden" r:id="rId1"/>
    <sheet name="2019" sheetId="28" state="hidden" r:id="rId2"/>
    <sheet name="Корректировка 2019" sheetId="32" state="hidden" r:id="rId3"/>
    <sheet name="Потоки" sheetId="33" r:id="rId4"/>
  </sheets>
  <definedNames>
    <definedName name="_xlnm._FilterDatabase" localSheetId="1" hidden="1">'2019'!$A$4:$I$42</definedName>
    <definedName name="_xlnm._FilterDatabase" localSheetId="2" hidden="1">'Корректировка 2019'!#REF!</definedName>
    <definedName name="_xlnm._FilterDatabase" localSheetId="0" hidden="1">'Новые технологические зоны '!$A$4:$J$41</definedName>
    <definedName name="_xlnm._FilterDatabase" localSheetId="3" hidden="1">Потоки!#REF!</definedName>
  </definedNames>
  <calcPr calcId="145621" calcOnSave="0"/>
</workbook>
</file>

<file path=xl/calcChain.xml><?xml version="1.0" encoding="utf-8"?>
<calcChain xmlns="http://schemas.openxmlformats.org/spreadsheetml/2006/main">
  <c r="I29" i="33" l="1"/>
  <c r="I9" i="33"/>
  <c r="I8" i="33" l="1"/>
  <c r="G8" i="33"/>
  <c r="D13" i="33" l="1"/>
  <c r="J23" i="33" l="1"/>
  <c r="J12" i="33"/>
  <c r="J18" i="33"/>
  <c r="J19" i="33"/>
  <c r="J20" i="33"/>
  <c r="J21" i="33"/>
  <c r="J22" i="33"/>
  <c r="J26" i="33"/>
  <c r="J27" i="33"/>
  <c r="J28" i="33"/>
  <c r="J5" i="33"/>
  <c r="J6" i="33"/>
  <c r="J7" i="33"/>
  <c r="J8" i="33"/>
  <c r="J9" i="33"/>
  <c r="J10" i="33"/>
  <c r="J11" i="33"/>
  <c r="J13" i="33"/>
  <c r="J4" i="33"/>
  <c r="G4" i="33" l="1"/>
  <c r="G26" i="33"/>
  <c r="E19" i="33"/>
  <c r="E13" i="33"/>
  <c r="E6" i="33"/>
  <c r="E4" i="33"/>
  <c r="D26" i="33" l="1"/>
  <c r="E23" i="33" s="1"/>
  <c r="D11" i="33"/>
  <c r="D8" i="33"/>
  <c r="E8" i="33" s="1"/>
  <c r="G29" i="33" l="1"/>
  <c r="E10" i="33"/>
  <c r="E29" i="33" s="1"/>
  <c r="D29" i="33"/>
  <c r="H24" i="32"/>
  <c r="F19" i="32"/>
  <c r="F16" i="32"/>
  <c r="F10" i="32"/>
  <c r="F8" i="32"/>
  <c r="J55" i="32" l="1"/>
  <c r="F64" i="32"/>
  <c r="H64" i="32" s="1"/>
  <c r="D63" i="32"/>
  <c r="F62" i="32" s="1"/>
  <c r="I62" i="32" s="1"/>
  <c r="F58" i="32"/>
  <c r="I58" i="32" s="1"/>
  <c r="F55" i="32"/>
  <c r="I55" i="32" s="1"/>
  <c r="D54" i="32"/>
  <c r="F53" i="32" s="1"/>
  <c r="I53" i="32" s="1"/>
  <c r="D51" i="32"/>
  <c r="F49" i="32"/>
  <c r="H47" i="32"/>
  <c r="J47" i="32" s="1"/>
  <c r="F47" i="32"/>
  <c r="D24" i="32"/>
  <c r="F23" i="32" s="1"/>
  <c r="D66" i="32" l="1"/>
  <c r="J64" i="32"/>
  <c r="I64" i="32"/>
  <c r="H49" i="32"/>
  <c r="F51" i="32"/>
  <c r="I51" i="32" s="1"/>
  <c r="I47" i="32"/>
  <c r="H66" i="32" l="1"/>
  <c r="J49" i="32"/>
  <c r="J66" i="32" s="1"/>
  <c r="I49" i="32"/>
  <c r="I66" i="32" s="1"/>
  <c r="F66" i="32"/>
  <c r="D15" i="32" l="1"/>
  <c r="F14" i="32" s="1"/>
  <c r="D12" i="32"/>
  <c r="D27" i="32" l="1"/>
  <c r="F12" i="32"/>
  <c r="F27" i="32" s="1"/>
  <c r="H27" i="32"/>
  <c r="H49" i="28" l="1"/>
  <c r="F49" i="28"/>
  <c r="I49" i="28"/>
  <c r="E49" i="28" s="1"/>
  <c r="F48" i="28"/>
  <c r="H48" i="28"/>
  <c r="I48" i="28"/>
  <c r="F47" i="28"/>
  <c r="H47" i="28"/>
  <c r="I47" i="28"/>
  <c r="H46" i="28"/>
  <c r="F46" i="28"/>
  <c r="I46" i="28"/>
  <c r="F50" i="28" l="1"/>
  <c r="I50" i="28"/>
  <c r="H50" i="28"/>
  <c r="E48" i="28"/>
  <c r="E46" i="28"/>
  <c r="E47" i="28"/>
  <c r="I42" i="28"/>
  <c r="G42" i="28"/>
  <c r="F42" i="28"/>
  <c r="D42" i="28"/>
  <c r="E50" i="28" l="1"/>
  <c r="G66" i="27"/>
  <c r="H66" i="27"/>
  <c r="I66" i="27"/>
  <c r="J66" i="27"/>
  <c r="F66" i="27"/>
  <c r="G48" i="27"/>
  <c r="H48" i="27"/>
  <c r="I48" i="27"/>
  <c r="J48" i="27"/>
  <c r="F48" i="27"/>
  <c r="H63" i="27" l="1"/>
  <c r="I63" i="27"/>
  <c r="J63" i="27"/>
  <c r="H64" i="27"/>
  <c r="I64" i="27"/>
  <c r="J64" i="27"/>
  <c r="H65" i="27"/>
  <c r="I65" i="27"/>
  <c r="J65" i="27"/>
  <c r="H67" i="27"/>
  <c r="I67" i="27"/>
  <c r="J67" i="27"/>
  <c r="H68" i="27"/>
  <c r="I68" i="27"/>
  <c r="J68" i="27"/>
  <c r="H69" i="27"/>
  <c r="I69" i="27"/>
  <c r="J69" i="27"/>
  <c r="H70" i="27"/>
  <c r="I70" i="27"/>
  <c r="J70" i="27"/>
  <c r="H71" i="27"/>
  <c r="I71" i="27"/>
  <c r="J71" i="27"/>
  <c r="H72" i="27"/>
  <c r="I72" i="27"/>
  <c r="J72" i="27"/>
  <c r="H73" i="27"/>
  <c r="I73" i="27"/>
  <c r="J73" i="27"/>
  <c r="H74" i="27"/>
  <c r="I74" i="27"/>
  <c r="J74" i="27"/>
  <c r="H75" i="27"/>
  <c r="I75" i="27"/>
  <c r="J75" i="27"/>
  <c r="H76" i="27"/>
  <c r="I76" i="27"/>
  <c r="J76" i="27"/>
  <c r="H77" i="27"/>
  <c r="I77" i="27"/>
  <c r="J77" i="27"/>
  <c r="H78" i="27"/>
  <c r="I78" i="27"/>
  <c r="J78" i="27"/>
  <c r="H79" i="27"/>
  <c r="I79" i="27"/>
  <c r="J79" i="27"/>
  <c r="H80" i="27"/>
  <c r="I80" i="27"/>
  <c r="J80" i="27"/>
  <c r="H81" i="27"/>
  <c r="I81" i="27"/>
  <c r="J81" i="27"/>
  <c r="F63" i="27"/>
  <c r="F64" i="27"/>
  <c r="F65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5" i="27"/>
  <c r="G64" i="27"/>
  <c r="G63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G49" i="27"/>
  <c r="H49" i="27"/>
  <c r="I49" i="27"/>
  <c r="J49" i="27"/>
  <c r="G50" i="27"/>
  <c r="H50" i="27"/>
  <c r="I50" i="27"/>
  <c r="J50" i="27"/>
  <c r="G51" i="27"/>
  <c r="H51" i="27"/>
  <c r="I51" i="27"/>
  <c r="J51" i="27"/>
  <c r="G52" i="27"/>
  <c r="H52" i="27"/>
  <c r="I52" i="27"/>
  <c r="J52" i="27"/>
  <c r="G53" i="27"/>
  <c r="H53" i="27"/>
  <c r="I53" i="27"/>
  <c r="J53" i="27"/>
  <c r="G54" i="27"/>
  <c r="H54" i="27"/>
  <c r="I54" i="27"/>
  <c r="J54" i="27"/>
  <c r="F54" i="27"/>
  <c r="F53" i="27"/>
  <c r="F52" i="27"/>
  <c r="F51" i="27"/>
  <c r="F50" i="27"/>
  <c r="F49" i="27"/>
  <c r="J41" i="27"/>
  <c r="I41" i="27"/>
  <c r="H41" i="27"/>
  <c r="G41" i="27"/>
  <c r="G55" i="27" l="1"/>
  <c r="F55" i="27"/>
  <c r="G82" i="27"/>
  <c r="H55" i="27"/>
  <c r="F82" i="27"/>
  <c r="H82" i="27"/>
  <c r="J55" i="27"/>
  <c r="J82" i="27"/>
  <c r="I55" i="27"/>
  <c r="I82" i="27"/>
  <c r="E26" i="27"/>
  <c r="E39" i="27"/>
  <c r="E37" i="27"/>
  <c r="E33" i="27"/>
  <c r="E28" i="27"/>
  <c r="E21" i="27"/>
  <c r="F41" i="27"/>
</calcChain>
</file>

<file path=xl/sharedStrings.xml><?xml version="1.0" encoding="utf-8"?>
<sst xmlns="http://schemas.openxmlformats.org/spreadsheetml/2006/main" count="462" uniqueCount="202">
  <si>
    <t>№</t>
  </si>
  <si>
    <t>Волосовский МР</t>
  </si>
  <si>
    <t>Волховский МР</t>
  </si>
  <si>
    <t>Всеволожский МР</t>
  </si>
  <si>
    <t>ЗАО "Промотходы"</t>
  </si>
  <si>
    <t>Выборгский МР</t>
  </si>
  <si>
    <t>Киришский МР</t>
  </si>
  <si>
    <t>ООО "Лель-ЭКО"</t>
  </si>
  <si>
    <t>Лужский МР</t>
  </si>
  <si>
    <t>Приозерский МР</t>
  </si>
  <si>
    <t>Сланцевский МР</t>
  </si>
  <si>
    <t>Тихвинский МР</t>
  </si>
  <si>
    <t>Тосненский МР</t>
  </si>
  <si>
    <t>Выборгский муниципальный район</t>
  </si>
  <si>
    <t>Лужский муниципальный район</t>
  </si>
  <si>
    <t>Приозерский муниципальный район</t>
  </si>
  <si>
    <t>Сосновоборский ГО</t>
  </si>
  <si>
    <t>Район</t>
  </si>
  <si>
    <t>Кингисеппский  МР</t>
  </si>
  <si>
    <t>ИТОГО</t>
  </si>
  <si>
    <t>Объект размещения</t>
  </si>
  <si>
    <t>Зона 1</t>
  </si>
  <si>
    <t>Ломоносовский МР</t>
  </si>
  <si>
    <t>Гатчинский МР</t>
  </si>
  <si>
    <t>Зона 1. Сосновоборский городской округ, Ломоносовский, Гатчинский,  Тосненский муниципальный район</t>
  </si>
  <si>
    <t>Наименование технологической зоны</t>
  </si>
  <si>
    <t>Зона 2. Кингисеппский,  Сланцевский, Волосовский муниципальный район</t>
  </si>
  <si>
    <t>Зона 3. Киришский, Волховский, Лодейнопольский, Подпорожский, Бокситогорский, Тихвинский муниципальный район</t>
  </si>
  <si>
    <t>Объект транспортировки</t>
  </si>
  <si>
    <t>Зона 5. Всеволожский, Кировский муниципальный район</t>
  </si>
  <si>
    <t>Лодейнопольский МР</t>
  </si>
  <si>
    <t>Подпорожский МР</t>
  </si>
  <si>
    <t>Бокситогорский МР</t>
  </si>
  <si>
    <t>Кировский МР</t>
  </si>
  <si>
    <t>Зона 4. Лужский муниципальный район</t>
  </si>
  <si>
    <t>Зона 6. Выборгский муниципальный район</t>
  </si>
  <si>
    <t>Зона 7. Приозерский муниципальный район</t>
  </si>
  <si>
    <t>АО "Чистый город"</t>
  </si>
  <si>
    <t>МСК на полигоне Волхов</t>
  </si>
  <si>
    <t>ООО "Благоустройство"-2</t>
  </si>
  <si>
    <t>Полигон Волхов</t>
  </si>
  <si>
    <t>МСК на полигоне Кингисепп</t>
  </si>
  <si>
    <t>ООО "ПРОФСПЕЦТРАНС"</t>
  </si>
  <si>
    <t>Полигон Кингисепп</t>
  </si>
  <si>
    <t>МСК на полигоне Лепсари</t>
  </si>
  <si>
    <t>ООО "Полигон ТБО", Лепсари</t>
  </si>
  <si>
    <t>Полигон Лепсари</t>
  </si>
  <si>
    <t>ООО "РАСЭМ"</t>
  </si>
  <si>
    <t>ЗАО "Интернейшнл Пейпер"</t>
  </si>
  <si>
    <t>МСК в Гатчинском районе</t>
  </si>
  <si>
    <t>ООО "Новый Свет-Эко"</t>
  </si>
  <si>
    <t>ООО "ЭКО Плант"</t>
  </si>
  <si>
    <t>сортировка ООО "Лель-ЭКО"</t>
  </si>
  <si>
    <t>Станция перегруза Лодейное поле</t>
  </si>
  <si>
    <t>ООО "Эко Лэнд"</t>
  </si>
  <si>
    <t>Станция перегруза Сосновый Бор</t>
  </si>
  <si>
    <t>Полигон в Куньголово</t>
  </si>
  <si>
    <t xml:space="preserve">МСК и   перегруз в Ломоносовском районе </t>
  </si>
  <si>
    <t>ООО "АВТО-БЕРКУТ"</t>
  </si>
  <si>
    <t>ООО "ЛОЭК"</t>
  </si>
  <si>
    <t>МСК на полигоне Подпорожье</t>
  </si>
  <si>
    <t>МСК на полигоне Приозерск</t>
  </si>
  <si>
    <t>Полигон Приозерск</t>
  </si>
  <si>
    <t>МСК на полигоне Сланцы</t>
  </si>
  <si>
    <t>Полигон Сланцы</t>
  </si>
  <si>
    <t>ЗАО "Промотходы", Самарка</t>
  </si>
  <si>
    <t>Полигон Воронцовское-2</t>
  </si>
  <si>
    <t>Распределение потоков ТКО по полигонам и технологическим зонам ЛО, тыс. тонн</t>
  </si>
  <si>
    <t>Распределение потоков ТКО по  технологическим зонам ЛО, тыс. тонн</t>
  </si>
  <si>
    <t>Зона 2</t>
  </si>
  <si>
    <t>Зона 3</t>
  </si>
  <si>
    <t>Зона 4</t>
  </si>
  <si>
    <t>Зона 5</t>
  </si>
  <si>
    <t>Зона 6</t>
  </si>
  <si>
    <t>Зона 7</t>
  </si>
  <si>
    <t>Сосновоборский городской округ, Ломоносовский, Гатчинский,  Тосненский муниципальный район</t>
  </si>
  <si>
    <t>Кингисеппский,  Сланцевский, Волосовский муниципальный район</t>
  </si>
  <si>
    <t>Киришский, Волховский, Лодейнопольский, Подпорожский, Бокситогорский, Тихвинский МР</t>
  </si>
  <si>
    <t xml:space="preserve"> Всеволожский, Кировский муниципальный район</t>
  </si>
  <si>
    <t>Распределение потоков ТКО по  районам ЛО, тыс. тонн</t>
  </si>
  <si>
    <t>Светогорский ГО</t>
  </si>
  <si>
    <t>Технологическая зона</t>
  </si>
  <si>
    <t>Название района</t>
  </si>
  <si>
    <t>Масса образованных отходов (тыс.тонн)</t>
  </si>
  <si>
    <t>Сортировка</t>
  </si>
  <si>
    <t>Масса отходов, поступившая на сортировку (тыс.тонн)</t>
  </si>
  <si>
    <t>Отобрано вторичных фракций</t>
  </si>
  <si>
    <t>Полигон</t>
  </si>
  <si>
    <t>Масса отходов, поступившая на полигон (тыс.тонн)</t>
  </si>
  <si>
    <t>Технологическая зона 1</t>
  </si>
  <si>
    <t>Гатчинский район</t>
  </si>
  <si>
    <t>Ломоносовский район</t>
  </si>
  <si>
    <t>МСК и  станция перегруза в Ломоносовском районе (дер. Гостилицы)</t>
  </si>
  <si>
    <t>МСК и станция перегруза Сосновый Бор</t>
  </si>
  <si>
    <t>Сосновоборский городской округ</t>
  </si>
  <si>
    <t>Тосненский район</t>
  </si>
  <si>
    <t>Технологическая зона 2</t>
  </si>
  <si>
    <t>Волосовский район</t>
  </si>
  <si>
    <t>УК-2, Кингисепп</t>
  </si>
  <si>
    <t>Кингисеппский район</t>
  </si>
  <si>
    <t>Сланцевский район</t>
  </si>
  <si>
    <t>УК-4, Сланцы</t>
  </si>
  <si>
    <t>Технологическая зона 3</t>
  </si>
  <si>
    <t>Бокситогорский район</t>
  </si>
  <si>
    <t>Полигон Подпорожье</t>
  </si>
  <si>
    <t>УК-1, Волхов</t>
  </si>
  <si>
    <t>Волховский район</t>
  </si>
  <si>
    <t>Киришский район</t>
  </si>
  <si>
    <t>Лодейнопольский район</t>
  </si>
  <si>
    <t>МСК и станция перегруза Лодейное поле</t>
  </si>
  <si>
    <t>Подпорожский район</t>
  </si>
  <si>
    <t>Тихвинский район</t>
  </si>
  <si>
    <t>Технологическая зона 4</t>
  </si>
  <si>
    <t>Лужский район</t>
  </si>
  <si>
    <t>Технологическая зона 5</t>
  </si>
  <si>
    <t>Всеволожский район</t>
  </si>
  <si>
    <t>Кировский район</t>
  </si>
  <si>
    <t>Технологическая зона 6</t>
  </si>
  <si>
    <t>Выборгский район</t>
  </si>
  <si>
    <t>город Светогорск</t>
  </si>
  <si>
    <t>Технологическая зона 7</t>
  </si>
  <si>
    <t>Приозерский район</t>
  </si>
  <si>
    <t>УК-3, Приозерск</t>
  </si>
  <si>
    <t>Территориальная Схема по обращению с отходами на 2019 г.</t>
  </si>
  <si>
    <t>Полигон  Волхов</t>
  </si>
  <si>
    <t>Полигон  Кингисепп</t>
  </si>
  <si>
    <t>Полигон  Приозерск</t>
  </si>
  <si>
    <t>Полигон  Сланцы</t>
  </si>
  <si>
    <t>№ п/п</t>
  </si>
  <si>
    <t>Полигон УК</t>
  </si>
  <si>
    <t>Всего (размещение + вторичные фракции)</t>
  </si>
  <si>
    <t>Поступило на сортировку</t>
  </si>
  <si>
    <t>Размещение</t>
  </si>
  <si>
    <t>Вторичные фракции</t>
  </si>
  <si>
    <t>Наименование района</t>
  </si>
  <si>
    <t>Масса образованных отходов по технологической зоне (тыс.тонн)</t>
  </si>
  <si>
    <t>МСК на Подпорожском полигоне мощностью 40 тыс. тонн (МСК  Лодейное поле (ООО "Концепт Эко"))</t>
  </si>
  <si>
    <t>МСК на Волховском полигоне мощностью 100 тыс. тонн</t>
  </si>
  <si>
    <t>МСК на полигоне АО "Чистый город" мощностью 40 тыс. тонн</t>
  </si>
  <si>
    <t>МСК на полигоне ООО "Полигон ТБО" мощностью 100 тыс. тонн</t>
  </si>
  <si>
    <t>МСК на Приозерском полигоне мощностью 50 тыс. тонн</t>
  </si>
  <si>
    <t>МСК на Сланцевском полигоне мощностью 100 тыс. тонн</t>
  </si>
  <si>
    <t>Не загруженные мощности МСК, тыс. тонн</t>
  </si>
  <si>
    <r>
      <t xml:space="preserve">Масса </t>
    </r>
    <r>
      <rPr>
        <b/>
        <sz val="12"/>
        <color rgb="FFFF0000"/>
        <rFont val="Arial"/>
        <family val="2"/>
        <charset val="204"/>
      </rPr>
      <t xml:space="preserve">не </t>
    </r>
    <r>
      <rPr>
        <b/>
        <sz val="12"/>
        <color theme="1"/>
        <rFont val="Arial"/>
        <family val="2"/>
        <charset val="204"/>
      </rPr>
      <t>обрабатываемых ТКО, тыс. тонн</t>
    </r>
  </si>
  <si>
    <t>ООО "Эко Плант" мощностью 100 тыс. тонн, ООО "Профспецтранс" мощностью 40 тыс. тонн</t>
  </si>
  <si>
    <t>МСК на Приозерском полигоне мощностью 50 тыс. тонн, ИП Карасев мощностью 39 тыс. тонн, ООО "Сад Сервис" мощностью 24 тыс. тонн</t>
  </si>
  <si>
    <t xml:space="preserve">Схема движения потоков ТКО Ленинградской области на обработку + Карасев и Сад Сервис </t>
  </si>
  <si>
    <t xml:space="preserve">Схема движения потоков ТКО из Санкт-Петербурга, направляемых на захоронение в  Ленинградскую область </t>
  </si>
  <si>
    <t>АО "УК по обращению  с  отходами  в  Ленинградской области"</t>
  </si>
  <si>
    <t>Эксплуатант</t>
  </si>
  <si>
    <t>Полигон  в Кингисеппском районе</t>
  </si>
  <si>
    <t>Полигон Лужский район</t>
  </si>
  <si>
    <t>ООО "Авто-Беркут"</t>
  </si>
  <si>
    <t>Полигон в Гатчинском районе</t>
  </si>
  <si>
    <t>Полигон во Всеволожском районе</t>
  </si>
  <si>
    <t>ООО "Новый Свет -ЭКО"</t>
  </si>
  <si>
    <t>Размещение ТКО</t>
  </si>
  <si>
    <t>100 тыс. тонн - ООО "Полигон ТБО"</t>
  </si>
  <si>
    <t xml:space="preserve"> Полигон УК, Волхов</t>
  </si>
  <si>
    <t xml:space="preserve"> ООО "Лель Эко"</t>
  </si>
  <si>
    <t xml:space="preserve"> ООО "Чистый город"</t>
  </si>
  <si>
    <t>28 т.т.,  Полигон УК Приозерск, 54 т.т. - Расэм</t>
  </si>
  <si>
    <t>УК Приозерск</t>
  </si>
  <si>
    <t>УК Полигон Кингисепп</t>
  </si>
  <si>
    <t>ООО "Эко Плант"</t>
  </si>
  <si>
    <t>ООО "Профспецтранс"</t>
  </si>
  <si>
    <t>УК полигон Сланцы</t>
  </si>
  <si>
    <t>полигон ООО "Авто-Беркут"</t>
  </si>
  <si>
    <t xml:space="preserve">МСК на Волховском полигоне </t>
  </si>
  <si>
    <t>МСК на полигоне УК Кингисепп</t>
  </si>
  <si>
    <t>МСК на полигоне УК Сланцы</t>
  </si>
  <si>
    <t>МСК Эко Лэнд</t>
  </si>
  <si>
    <t>ООО "Профспецтранс" мощностью 40 тыс. тонн</t>
  </si>
  <si>
    <t>ООО "Эко Плант" мощностью 100 тыс. тонн</t>
  </si>
  <si>
    <t xml:space="preserve">МСК на Подпорожском полигоне мощностью 40 тыс. тонн </t>
  </si>
  <si>
    <t>МСК  Лодейное поле (ООО "Концепт Эко")</t>
  </si>
  <si>
    <t>ООО "ЛОЭК" (мощность 45 тыс тонн)</t>
  </si>
  <si>
    <t>19,16 тыс. тоннООО "ЛОЭК" (мощность 45 тыс тонн), ООО "ЭКО ПЛАНТ" - 56,69</t>
  </si>
  <si>
    <t xml:space="preserve">Схема движения потоков ТКО из Санкт-Петербурга, направляемых на захоронение на объекты Ленинградской области </t>
  </si>
  <si>
    <t>Полигон  во Всеволожском  районе</t>
  </si>
  <si>
    <t>ООО "Полигон ТБО"</t>
  </si>
  <si>
    <t>Полигон в Волосовском районе</t>
  </si>
  <si>
    <t xml:space="preserve"> 89 тыс. тонн - ЗАО "Промотходы"</t>
  </si>
  <si>
    <t xml:space="preserve"> Полигон УК, Подпорожский р-н</t>
  </si>
  <si>
    <t>40 тыс. тонн - полигон ООО "Новый СвеЭКО"  61,96  тыс. тонн - полигон ООО "Авто-Беркут"</t>
  </si>
  <si>
    <t>-</t>
  </si>
  <si>
    <t xml:space="preserve"> МСК ООО "Лель Эко"</t>
  </si>
  <si>
    <t>ИП Карасев</t>
  </si>
  <si>
    <t>ООО "СадСервис"</t>
  </si>
  <si>
    <t>Схема движения потоков твердых коммунальных отходов от источников их образования до объектов обработки и объектов размещения отходов, включенных в государственный реестр объектов размещения отходов, расположенных на территории Ленинградской области</t>
  </si>
  <si>
    <t>Приложение 13 к Территориальной схеме….</t>
  </si>
  <si>
    <t xml:space="preserve">Схема движения отходов, поступающих с территории Санкт-Петербурга </t>
  </si>
  <si>
    <t>Эксплуатируящая организация</t>
  </si>
  <si>
    <t>Масса принимаемых отходов (тыс.тонн)</t>
  </si>
  <si>
    <t xml:space="preserve"> Полигон АО "УК по обращению с отходами в Ленинградской области", Подпорожский р-н</t>
  </si>
  <si>
    <t>Полигон АО "УК по обращению с отходами в Ленинградской области" Полигон Кингисепп</t>
  </si>
  <si>
    <t xml:space="preserve"> Полигон АО "УК по обращению с отходами в Ленинградской области", Волховский р-н</t>
  </si>
  <si>
    <t>Полигон АО "УК по обращению с отходами в Ленинградской области" Приозерский р-н</t>
  </si>
  <si>
    <t>Полигон АО "УК по обращению с отходами в Ленинградской области" полигон Сланцевский р-н</t>
  </si>
  <si>
    <t>Полигон АО "УК по обращению с отходами в Ленинградской области"Полигон Кингисеппский р-н</t>
  </si>
  <si>
    <t>Полигон в Лужском районе</t>
  </si>
  <si>
    <t>ООО "Благоустройство"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</si>
</sst>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5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1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7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/>
    </xf>
    <xf numFmtId="4" fontId="5" fillId="8" borderId="4" xfId="0" applyNumberFormat="1" applyFont="1" applyFill="1" applyBorder="1" applyAlignment="1">
      <alignment horizontal="center" vertical="center"/>
    </xf>
    <xf numFmtId="4" fontId="5" fillId="6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1" fillId="0" borderId="4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/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" fontId="6" fillId="7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2" fontId="6" fillId="9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2" fontId="4" fillId="11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2" fontId="4" fillId="11" borderId="0" xfId="0" applyNumberFormat="1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14" fillId="13" borderId="5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4" fillId="13" borderId="4" xfId="0" applyNumberFormat="1" applyFont="1" applyFill="1" applyBorder="1" applyAlignment="1">
      <alignment horizontal="center" wrapText="1"/>
    </xf>
    <xf numFmtId="2" fontId="4" fillId="11" borderId="4" xfId="0" applyNumberFormat="1" applyFont="1" applyFill="1" applyBorder="1" applyAlignment="1">
      <alignment horizontal="center" wrapText="1"/>
    </xf>
    <xf numFmtId="2" fontId="4" fillId="11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2" fontId="4" fillId="10" borderId="5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2" fontId="17" fillId="1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2" fontId="22" fillId="10" borderId="6" xfId="0" applyNumberFormat="1" applyFont="1" applyFill="1" applyBorder="1" applyAlignment="1">
      <alignment horizontal="center" wrapText="1"/>
    </xf>
    <xf numFmtId="2" fontId="4" fillId="1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2" fontId="4" fillId="4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2" fontId="4" fillId="5" borderId="7" xfId="0" applyNumberFormat="1" applyFont="1" applyFill="1" applyBorder="1" applyAlignment="1">
      <alignment horizontal="center" wrapText="1"/>
    </xf>
    <xf numFmtId="2" fontId="4" fillId="11" borderId="7" xfId="0" applyNumberFormat="1" applyFont="1" applyFill="1" applyBorder="1" applyAlignment="1">
      <alignment horizontal="center" wrapText="1"/>
    </xf>
    <xf numFmtId="2" fontId="4" fillId="13" borderId="7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15" fillId="6" borderId="7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15" fillId="6" borderId="4" xfId="0" applyNumberFormat="1" applyFont="1" applyFill="1" applyBorder="1" applyAlignment="1">
      <alignment horizontal="center" wrapText="1"/>
    </xf>
    <xf numFmtId="0" fontId="24" fillId="0" borderId="0" xfId="0" applyFont="1"/>
    <xf numFmtId="0" fontId="4" fillId="6" borderId="4" xfId="0" applyFont="1" applyFill="1" applyBorder="1" applyAlignment="1">
      <alignment vertical="center" wrapText="1"/>
    </xf>
    <xf numFmtId="2" fontId="4" fillId="6" borderId="4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2" fontId="4" fillId="10" borderId="6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4" fillId="13" borderId="6" xfId="0" applyNumberFormat="1" applyFont="1" applyFill="1" applyBorder="1" applyAlignment="1">
      <alignment horizontal="center" vertical="center" wrapText="1"/>
    </xf>
    <xf numFmtId="2" fontId="4" fillId="13" borderId="10" xfId="0" applyNumberFormat="1" applyFont="1" applyFill="1" applyBorder="1" applyAlignment="1">
      <alignment horizontal="center" vertic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2" fontId="15" fillId="6" borderId="5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2" fontId="4" fillId="7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4" fillId="1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14" borderId="6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14" fillId="9" borderId="5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14" fillId="7" borderId="17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2" fontId="15" fillId="6" borderId="5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15" fillId="7" borderId="17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wrapText="1"/>
    </xf>
    <xf numFmtId="2" fontId="0" fillId="3" borderId="4" xfId="0" applyNumberFormat="1" applyFill="1" applyBorder="1" applyAlignment="1">
      <alignment horizont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2" fontId="4" fillId="7" borderId="5" xfId="0" applyNumberFormat="1" applyFont="1" applyFill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6" fillId="12" borderId="5" xfId="0" applyFont="1" applyFill="1" applyBorder="1" applyAlignment="1">
      <alignment horizontal="center" vertical="center" wrapText="1"/>
    </xf>
    <xf numFmtId="2" fontId="4" fillId="1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wrapText="1"/>
    </xf>
    <xf numFmtId="2" fontId="14" fillId="13" borderId="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11" borderId="4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workbookViewId="0">
      <pane ySplit="4" topLeftCell="A11" activePane="bottomLeft" state="frozen"/>
      <selection pane="bottomLeft" activeCell="A2" sqref="A2:J2"/>
    </sheetView>
  </sheetViews>
  <sheetFormatPr defaultRowHeight="14.25" x14ac:dyDescent="0.2"/>
  <cols>
    <col min="1" max="1" width="12.42578125" style="32" customWidth="1"/>
    <col min="2" max="2" width="32" style="33" customWidth="1"/>
    <col min="3" max="3" width="24.42578125" style="33" customWidth="1"/>
    <col min="4" max="4" width="45.7109375" style="33" customWidth="1"/>
    <col min="5" max="5" width="32.28515625" style="33" customWidth="1"/>
    <col min="6" max="10" width="18.7109375" style="33" customWidth="1"/>
    <col min="11" max="16384" width="9.140625" style="33"/>
  </cols>
  <sheetData>
    <row r="1" spans="1:16" ht="28.5" customHeight="1" x14ac:dyDescent="0.25">
      <c r="F1" s="18"/>
      <c r="G1" s="18"/>
      <c r="H1" s="18"/>
      <c r="I1" s="18"/>
      <c r="J1" s="18"/>
    </row>
    <row r="2" spans="1:16" ht="30" customHeight="1" x14ac:dyDescent="0.4">
      <c r="A2" s="201" t="s">
        <v>67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6" ht="15" thickBot="1" x14ac:dyDescent="0.25"/>
    <row r="4" spans="1:16" s="1" customFormat="1" ht="41.25" customHeight="1" thickBot="1" x14ac:dyDescent="0.3">
      <c r="A4" s="12" t="s">
        <v>0</v>
      </c>
      <c r="B4" s="13" t="s">
        <v>25</v>
      </c>
      <c r="C4" s="14" t="s">
        <v>17</v>
      </c>
      <c r="D4" s="14" t="s">
        <v>28</v>
      </c>
      <c r="E4" s="14" t="s">
        <v>20</v>
      </c>
      <c r="F4" s="14">
        <v>2019</v>
      </c>
      <c r="G4" s="14">
        <v>2020</v>
      </c>
      <c r="H4" s="14">
        <v>2021</v>
      </c>
      <c r="I4" s="14">
        <v>2022</v>
      </c>
      <c r="J4" s="15">
        <v>2023</v>
      </c>
    </row>
    <row r="5" spans="1:16" s="35" customFormat="1" ht="15.75" customHeight="1" x14ac:dyDescent="0.2">
      <c r="A5" s="19">
        <v>1</v>
      </c>
      <c r="B5" s="221" t="s">
        <v>24</v>
      </c>
      <c r="C5" s="19" t="s">
        <v>16</v>
      </c>
      <c r="D5" s="19" t="s">
        <v>55</v>
      </c>
      <c r="E5" s="19" t="s">
        <v>43</v>
      </c>
      <c r="F5" s="24">
        <v>26.94</v>
      </c>
      <c r="G5" s="24">
        <v>27.14</v>
      </c>
      <c r="H5" s="24">
        <v>27.31</v>
      </c>
      <c r="I5" s="24">
        <v>27.49</v>
      </c>
      <c r="J5" s="24">
        <v>27.69</v>
      </c>
      <c r="K5" s="34"/>
      <c r="L5" s="34"/>
      <c r="M5" s="34"/>
      <c r="N5" s="34"/>
      <c r="O5" s="34"/>
      <c r="P5" s="34"/>
    </row>
    <row r="6" spans="1:16" s="35" customFormat="1" ht="15.75" x14ac:dyDescent="0.2">
      <c r="A6" s="8">
        <v>2</v>
      </c>
      <c r="B6" s="222"/>
      <c r="C6" s="218" t="s">
        <v>22</v>
      </c>
      <c r="D6" s="19" t="s">
        <v>49</v>
      </c>
      <c r="E6" s="19" t="s">
        <v>50</v>
      </c>
      <c r="F6" s="25">
        <v>13.28</v>
      </c>
      <c r="G6" s="25">
        <v>13.37</v>
      </c>
      <c r="H6" s="25">
        <v>13.46</v>
      </c>
      <c r="I6" s="25">
        <v>9.2100000000000009</v>
      </c>
      <c r="J6" s="25">
        <v>13.38</v>
      </c>
      <c r="K6" s="34"/>
      <c r="L6" s="34"/>
      <c r="M6" s="34"/>
      <c r="N6" s="34"/>
      <c r="O6" s="34"/>
      <c r="P6" s="34"/>
    </row>
    <row r="7" spans="1:16" s="35" customFormat="1" ht="15.75" x14ac:dyDescent="0.2">
      <c r="A7" s="8">
        <v>3</v>
      </c>
      <c r="B7" s="222"/>
      <c r="C7" s="219"/>
      <c r="D7" s="19" t="s">
        <v>57</v>
      </c>
      <c r="E7" s="19" t="s">
        <v>43</v>
      </c>
      <c r="F7" s="25">
        <v>10.49</v>
      </c>
      <c r="G7" s="25">
        <v>10.57</v>
      </c>
      <c r="H7" s="25">
        <v>10.63</v>
      </c>
      <c r="I7" s="25">
        <v>10.71</v>
      </c>
      <c r="J7" s="25">
        <v>10.78</v>
      </c>
      <c r="K7" s="34"/>
      <c r="L7" s="34"/>
      <c r="M7" s="34"/>
      <c r="N7" s="34"/>
      <c r="O7" s="34"/>
      <c r="P7" s="34"/>
    </row>
    <row r="8" spans="1:16" s="35" customFormat="1" ht="15.75" x14ac:dyDescent="0.2">
      <c r="A8" s="8">
        <v>4</v>
      </c>
      <c r="B8" s="222"/>
      <c r="C8" s="219"/>
      <c r="D8" s="19" t="s">
        <v>50</v>
      </c>
      <c r="E8" s="19" t="s">
        <v>50</v>
      </c>
      <c r="F8" s="25">
        <v>1.49</v>
      </c>
      <c r="G8" s="25">
        <v>1.5</v>
      </c>
      <c r="H8" s="25">
        <v>1.51</v>
      </c>
      <c r="I8" s="25">
        <v>5.86</v>
      </c>
      <c r="J8" s="25">
        <v>1.79</v>
      </c>
      <c r="K8" s="34"/>
      <c r="L8" s="34"/>
      <c r="M8" s="34"/>
      <c r="N8" s="34"/>
      <c r="O8" s="34"/>
      <c r="P8" s="34"/>
    </row>
    <row r="9" spans="1:16" s="35" customFormat="1" ht="15.75" x14ac:dyDescent="0.2">
      <c r="A9" s="8">
        <v>5</v>
      </c>
      <c r="B9" s="222"/>
      <c r="C9" s="219"/>
      <c r="D9" s="19" t="s">
        <v>54</v>
      </c>
      <c r="E9" s="19" t="s">
        <v>56</v>
      </c>
      <c r="F9" s="25">
        <v>4.0599999999999996</v>
      </c>
      <c r="G9" s="25">
        <v>4.09</v>
      </c>
      <c r="H9" s="25">
        <v>4.1100000000000003</v>
      </c>
      <c r="I9" s="25">
        <v>4.1399999999999997</v>
      </c>
      <c r="J9" s="25">
        <v>4.17</v>
      </c>
      <c r="K9" s="34"/>
      <c r="L9" s="34"/>
      <c r="M9" s="34"/>
      <c r="N9" s="34"/>
      <c r="O9" s="34"/>
      <c r="P9" s="34"/>
    </row>
    <row r="10" spans="1:16" s="35" customFormat="1" ht="15.75" x14ac:dyDescent="0.2">
      <c r="A10" s="8">
        <v>6</v>
      </c>
      <c r="B10" s="222"/>
      <c r="C10" s="219"/>
      <c r="D10" s="19" t="s">
        <v>55</v>
      </c>
      <c r="E10" s="19" t="s">
        <v>43</v>
      </c>
      <c r="F10" s="25">
        <v>0.27</v>
      </c>
      <c r="G10" s="25">
        <v>0.27</v>
      </c>
      <c r="H10" s="25">
        <v>0.28000000000000003</v>
      </c>
      <c r="I10" s="25">
        <v>0.28000000000000003</v>
      </c>
      <c r="J10" s="25">
        <v>0.28000000000000003</v>
      </c>
      <c r="K10" s="34"/>
      <c r="L10" s="34"/>
      <c r="M10" s="34"/>
      <c r="N10" s="34"/>
      <c r="O10" s="34"/>
      <c r="P10" s="34"/>
    </row>
    <row r="11" spans="1:16" s="35" customFormat="1" ht="15.75" x14ac:dyDescent="0.2">
      <c r="A11" s="8">
        <v>7</v>
      </c>
      <c r="B11" s="222"/>
      <c r="C11" s="220" t="s">
        <v>23</v>
      </c>
      <c r="D11" s="19" t="s">
        <v>49</v>
      </c>
      <c r="E11" s="19" t="s">
        <v>50</v>
      </c>
      <c r="F11" s="25">
        <v>86.72</v>
      </c>
      <c r="G11" s="25">
        <v>86.63</v>
      </c>
      <c r="H11" s="25">
        <v>86.54</v>
      </c>
      <c r="I11" s="25">
        <v>90.79</v>
      </c>
      <c r="J11" s="25">
        <v>66.62</v>
      </c>
      <c r="K11" s="34"/>
      <c r="L11" s="34"/>
      <c r="M11" s="34"/>
      <c r="N11" s="34"/>
      <c r="O11" s="34"/>
      <c r="P11" s="34"/>
    </row>
    <row r="12" spans="1:16" s="35" customFormat="1" ht="15.75" x14ac:dyDescent="0.2">
      <c r="A12" s="8">
        <v>8</v>
      </c>
      <c r="B12" s="222"/>
      <c r="C12" s="220"/>
      <c r="D12" s="19" t="s">
        <v>50</v>
      </c>
      <c r="E12" s="19" t="s">
        <v>50</v>
      </c>
      <c r="F12" s="25">
        <v>10.55</v>
      </c>
      <c r="G12" s="25">
        <v>11.69</v>
      </c>
      <c r="H12" s="25">
        <v>12.72</v>
      </c>
      <c r="I12" s="25">
        <v>11.76</v>
      </c>
      <c r="J12" s="25">
        <v>38.15</v>
      </c>
      <c r="K12" s="34"/>
      <c r="L12" s="34"/>
      <c r="M12" s="34"/>
      <c r="N12" s="34"/>
      <c r="O12" s="34"/>
      <c r="P12" s="34"/>
    </row>
    <row r="13" spans="1:16" s="35" customFormat="1" ht="15.75" x14ac:dyDescent="0.2">
      <c r="A13" s="8">
        <v>9</v>
      </c>
      <c r="B13" s="222"/>
      <c r="C13" s="220"/>
      <c r="D13" s="19" t="s">
        <v>51</v>
      </c>
      <c r="E13" s="19" t="s">
        <v>56</v>
      </c>
      <c r="F13" s="25">
        <v>4.6900000000000004</v>
      </c>
      <c r="G13" s="25">
        <v>4.38</v>
      </c>
      <c r="H13" s="25">
        <v>4.09</v>
      </c>
      <c r="I13" s="25">
        <v>1.5</v>
      </c>
      <c r="J13" s="25">
        <v>0</v>
      </c>
      <c r="K13" s="34"/>
      <c r="L13" s="34"/>
      <c r="M13" s="34"/>
      <c r="N13" s="34"/>
      <c r="O13" s="34"/>
      <c r="P13" s="34"/>
    </row>
    <row r="14" spans="1:16" s="35" customFormat="1" ht="15.75" x14ac:dyDescent="0.2">
      <c r="A14" s="8">
        <v>10</v>
      </c>
      <c r="B14" s="222"/>
      <c r="C14" s="218" t="s">
        <v>12</v>
      </c>
      <c r="D14" s="19" t="s">
        <v>51</v>
      </c>
      <c r="E14" s="19" t="s">
        <v>56</v>
      </c>
      <c r="F14" s="25">
        <v>43.31</v>
      </c>
      <c r="G14" s="25">
        <v>43.62</v>
      </c>
      <c r="H14" s="25">
        <v>43.91</v>
      </c>
      <c r="I14" s="25">
        <v>44.2</v>
      </c>
      <c r="J14" s="25">
        <v>0</v>
      </c>
      <c r="K14" s="34"/>
      <c r="L14" s="34"/>
      <c r="M14" s="34"/>
      <c r="N14" s="34"/>
      <c r="O14" s="34"/>
      <c r="P14" s="34"/>
    </row>
    <row r="15" spans="1:16" s="35" customFormat="1" ht="15.75" x14ac:dyDescent="0.2">
      <c r="A15" s="40">
        <v>11</v>
      </c>
      <c r="B15" s="222"/>
      <c r="C15" s="219"/>
      <c r="D15" s="19" t="s">
        <v>49</v>
      </c>
      <c r="E15" s="19" t="s">
        <v>49</v>
      </c>
      <c r="F15" s="25">
        <v>0</v>
      </c>
      <c r="G15" s="25">
        <v>0</v>
      </c>
      <c r="H15" s="25">
        <v>0</v>
      </c>
      <c r="I15" s="25">
        <v>0</v>
      </c>
      <c r="J15" s="25">
        <v>20</v>
      </c>
      <c r="K15" s="34"/>
      <c r="L15" s="34"/>
      <c r="M15" s="34"/>
      <c r="N15" s="34"/>
      <c r="O15" s="34"/>
      <c r="P15" s="34"/>
    </row>
    <row r="16" spans="1:16" s="35" customFormat="1" ht="15.75" x14ac:dyDescent="0.2">
      <c r="A16" s="40">
        <v>12</v>
      </c>
      <c r="B16" s="223"/>
      <c r="C16" s="224"/>
      <c r="D16" s="19" t="s">
        <v>50</v>
      </c>
      <c r="E16" s="19" t="s">
        <v>50</v>
      </c>
      <c r="F16" s="25">
        <v>0</v>
      </c>
      <c r="G16" s="25">
        <v>0</v>
      </c>
      <c r="H16" s="25">
        <v>0</v>
      </c>
      <c r="I16" s="25">
        <v>0</v>
      </c>
      <c r="J16" s="25">
        <v>24.51</v>
      </c>
      <c r="K16" s="34"/>
      <c r="L16" s="34"/>
      <c r="M16" s="34"/>
      <c r="N16" s="34"/>
      <c r="O16" s="34"/>
      <c r="P16" s="34"/>
    </row>
    <row r="17" spans="1:16" s="35" customFormat="1" ht="15.75" customHeight="1" x14ac:dyDescent="0.2">
      <c r="A17" s="9">
        <v>13</v>
      </c>
      <c r="B17" s="225" t="s">
        <v>26</v>
      </c>
      <c r="C17" s="20" t="s">
        <v>18</v>
      </c>
      <c r="D17" s="20" t="s">
        <v>41</v>
      </c>
      <c r="E17" s="9" t="s">
        <v>43</v>
      </c>
      <c r="F17" s="26">
        <v>28.27</v>
      </c>
      <c r="G17" s="26">
        <v>28.47</v>
      </c>
      <c r="H17" s="26">
        <v>28.65</v>
      </c>
      <c r="I17" s="26">
        <v>28.84</v>
      </c>
      <c r="J17" s="26">
        <v>29.04</v>
      </c>
      <c r="K17" s="34"/>
      <c r="L17" s="34"/>
      <c r="M17" s="34"/>
      <c r="N17" s="34"/>
      <c r="O17" s="34"/>
      <c r="P17" s="34"/>
    </row>
    <row r="18" spans="1:16" s="35" customFormat="1" ht="15.75" x14ac:dyDescent="0.2">
      <c r="A18" s="9">
        <v>14</v>
      </c>
      <c r="B18" s="226"/>
      <c r="C18" s="228" t="s">
        <v>10</v>
      </c>
      <c r="D18" s="20" t="s">
        <v>41</v>
      </c>
      <c r="E18" s="9" t="s">
        <v>43</v>
      </c>
      <c r="F18" s="26">
        <v>0.18</v>
      </c>
      <c r="G18" s="26">
        <v>0.19</v>
      </c>
      <c r="H18" s="26">
        <v>0.19</v>
      </c>
      <c r="I18" s="26">
        <v>0.19</v>
      </c>
      <c r="J18" s="26">
        <v>0.19</v>
      </c>
      <c r="K18" s="34"/>
      <c r="L18" s="34"/>
      <c r="M18" s="34"/>
      <c r="N18" s="34"/>
      <c r="O18" s="34"/>
      <c r="P18" s="34"/>
    </row>
    <row r="19" spans="1:16" s="35" customFormat="1" ht="15.75" x14ac:dyDescent="0.2">
      <c r="A19" s="9">
        <v>15</v>
      </c>
      <c r="B19" s="226"/>
      <c r="C19" s="229"/>
      <c r="D19" s="20" t="s">
        <v>63</v>
      </c>
      <c r="E19" s="9" t="s">
        <v>64</v>
      </c>
      <c r="F19" s="26">
        <v>15.94</v>
      </c>
      <c r="G19" s="26">
        <v>16.05</v>
      </c>
      <c r="H19" s="26">
        <v>16.16</v>
      </c>
      <c r="I19" s="26">
        <v>16.27</v>
      </c>
      <c r="J19" s="26">
        <v>16.38</v>
      </c>
      <c r="K19" s="34"/>
      <c r="L19" s="34"/>
      <c r="M19" s="34"/>
      <c r="N19" s="34"/>
      <c r="O19" s="34"/>
      <c r="P19" s="34"/>
    </row>
    <row r="20" spans="1:16" s="35" customFormat="1" ht="15.75" x14ac:dyDescent="0.2">
      <c r="A20" s="9">
        <v>16</v>
      </c>
      <c r="B20" s="226"/>
      <c r="C20" s="228" t="s">
        <v>1</v>
      </c>
      <c r="D20" s="20" t="s">
        <v>41</v>
      </c>
      <c r="E20" s="9" t="s">
        <v>43</v>
      </c>
      <c r="F20" s="26">
        <v>4.3899999999999997</v>
      </c>
      <c r="G20" s="26">
        <v>4.42</v>
      </c>
      <c r="H20" s="26">
        <v>4.45</v>
      </c>
      <c r="I20" s="26">
        <v>4.4800000000000004</v>
      </c>
      <c r="J20" s="26">
        <v>4.51</v>
      </c>
      <c r="K20" s="34"/>
      <c r="L20" s="34"/>
      <c r="M20" s="34"/>
      <c r="N20" s="34"/>
      <c r="O20" s="34"/>
      <c r="P20" s="34"/>
    </row>
    <row r="21" spans="1:16" s="35" customFormat="1" ht="15.75" x14ac:dyDescent="0.2">
      <c r="A21" s="9">
        <v>17</v>
      </c>
      <c r="B21" s="227"/>
      <c r="C21" s="229"/>
      <c r="D21" s="20" t="s">
        <v>42</v>
      </c>
      <c r="E21" s="9" t="str">
        <f>D21</f>
        <v>ООО "ПРОФСПЕЦТРАНС"</v>
      </c>
      <c r="F21" s="26">
        <v>12.75</v>
      </c>
      <c r="G21" s="26">
        <v>12.84</v>
      </c>
      <c r="H21" s="26">
        <v>12.92</v>
      </c>
      <c r="I21" s="26">
        <v>13.01</v>
      </c>
      <c r="J21" s="26">
        <v>13.1</v>
      </c>
      <c r="K21" s="34"/>
      <c r="L21" s="34"/>
      <c r="M21" s="34"/>
      <c r="N21" s="34"/>
      <c r="O21" s="34"/>
      <c r="P21" s="34"/>
    </row>
    <row r="22" spans="1:16" s="35" customFormat="1" ht="15.75" customHeight="1" x14ac:dyDescent="0.2">
      <c r="A22" s="7">
        <v>18</v>
      </c>
      <c r="B22" s="213" t="s">
        <v>27</v>
      </c>
      <c r="C22" s="23" t="s">
        <v>6</v>
      </c>
      <c r="D22" s="23" t="s">
        <v>52</v>
      </c>
      <c r="E22" s="7" t="s">
        <v>7</v>
      </c>
      <c r="F22" s="27">
        <v>26.1</v>
      </c>
      <c r="G22" s="27">
        <v>26.28</v>
      </c>
      <c r="H22" s="27">
        <v>26.45</v>
      </c>
      <c r="I22" s="27">
        <v>26.63</v>
      </c>
      <c r="J22" s="27">
        <v>26.82</v>
      </c>
      <c r="K22" s="34"/>
      <c r="L22" s="34"/>
      <c r="M22" s="34"/>
      <c r="N22" s="34"/>
      <c r="O22" s="34"/>
      <c r="P22" s="34"/>
    </row>
    <row r="23" spans="1:16" s="35" customFormat="1" ht="15.75" x14ac:dyDescent="0.2">
      <c r="A23" s="7">
        <v>19</v>
      </c>
      <c r="B23" s="214"/>
      <c r="C23" s="23" t="s">
        <v>2</v>
      </c>
      <c r="D23" s="23" t="s">
        <v>38</v>
      </c>
      <c r="E23" s="7" t="s">
        <v>40</v>
      </c>
      <c r="F23" s="27">
        <v>31.2</v>
      </c>
      <c r="G23" s="27">
        <v>31.43</v>
      </c>
      <c r="H23" s="27">
        <v>31.63</v>
      </c>
      <c r="I23" s="27">
        <v>31.84</v>
      </c>
      <c r="J23" s="27">
        <v>32.06</v>
      </c>
      <c r="K23" s="34"/>
      <c r="L23" s="34"/>
      <c r="M23" s="34"/>
      <c r="N23" s="34"/>
      <c r="O23" s="34"/>
      <c r="P23" s="34"/>
    </row>
    <row r="24" spans="1:16" s="35" customFormat="1" ht="15.75" x14ac:dyDescent="0.2">
      <c r="A24" s="7">
        <v>20</v>
      </c>
      <c r="B24" s="214"/>
      <c r="C24" s="23" t="s">
        <v>30</v>
      </c>
      <c r="D24" s="23" t="s">
        <v>53</v>
      </c>
      <c r="E24" s="7" t="s">
        <v>40</v>
      </c>
      <c r="F24" s="27">
        <v>11.6</v>
      </c>
      <c r="G24" s="27">
        <v>11.68</v>
      </c>
      <c r="H24" s="27">
        <v>11.76</v>
      </c>
      <c r="I24" s="27">
        <v>11.84</v>
      </c>
      <c r="J24" s="27">
        <v>11.92</v>
      </c>
      <c r="K24" s="34"/>
      <c r="L24" s="34"/>
      <c r="M24" s="34"/>
      <c r="N24" s="34"/>
      <c r="O24" s="34"/>
      <c r="P24" s="34"/>
    </row>
    <row r="25" spans="1:16" s="35" customFormat="1" ht="15.75" x14ac:dyDescent="0.2">
      <c r="A25" s="7">
        <v>21</v>
      </c>
      <c r="B25" s="214"/>
      <c r="C25" s="23" t="s">
        <v>31</v>
      </c>
      <c r="D25" s="23" t="s">
        <v>60</v>
      </c>
      <c r="E25" s="7" t="s">
        <v>40</v>
      </c>
      <c r="F25" s="42">
        <v>10.58</v>
      </c>
      <c r="G25" s="27">
        <v>10.66</v>
      </c>
      <c r="H25" s="27">
        <v>10.72</v>
      </c>
      <c r="I25" s="27">
        <v>10.8</v>
      </c>
      <c r="J25" s="27">
        <v>10.87</v>
      </c>
      <c r="K25" s="34"/>
      <c r="L25" s="34"/>
      <c r="M25" s="34"/>
      <c r="N25" s="34"/>
      <c r="O25" s="34"/>
      <c r="P25" s="34"/>
    </row>
    <row r="26" spans="1:16" s="35" customFormat="1" ht="15.75" x14ac:dyDescent="0.2">
      <c r="A26" s="7">
        <v>22</v>
      </c>
      <c r="B26" s="214"/>
      <c r="C26" s="209" t="s">
        <v>32</v>
      </c>
      <c r="D26" s="23" t="s">
        <v>37</v>
      </c>
      <c r="E26" s="7" t="str">
        <f>D26</f>
        <v>АО "Чистый город"</v>
      </c>
      <c r="F26" s="27">
        <v>10</v>
      </c>
      <c r="G26" s="27">
        <v>10</v>
      </c>
      <c r="H26" s="27">
        <v>10</v>
      </c>
      <c r="I26" s="27">
        <v>10</v>
      </c>
      <c r="J26" s="27">
        <v>10</v>
      </c>
      <c r="K26" s="34"/>
      <c r="L26" s="34"/>
      <c r="M26" s="34"/>
      <c r="N26" s="34"/>
      <c r="O26" s="34"/>
      <c r="P26" s="34"/>
    </row>
    <row r="27" spans="1:16" s="35" customFormat="1" ht="15.75" x14ac:dyDescent="0.2">
      <c r="A27" s="7">
        <v>23</v>
      </c>
      <c r="B27" s="214"/>
      <c r="C27" s="210"/>
      <c r="D27" s="23" t="s">
        <v>38</v>
      </c>
      <c r="E27" s="7" t="s">
        <v>40</v>
      </c>
      <c r="F27" s="27">
        <v>2.16</v>
      </c>
      <c r="G27" s="27">
        <v>2.29</v>
      </c>
      <c r="H27" s="27">
        <v>2.4</v>
      </c>
      <c r="I27" s="27">
        <v>2.52</v>
      </c>
      <c r="J27" s="27">
        <v>2.64</v>
      </c>
      <c r="K27" s="34"/>
      <c r="L27" s="34"/>
      <c r="M27" s="34"/>
      <c r="N27" s="34"/>
      <c r="O27" s="34"/>
      <c r="P27" s="34"/>
    </row>
    <row r="28" spans="1:16" s="35" customFormat="1" ht="15.75" x14ac:dyDescent="0.2">
      <c r="A28" s="7">
        <v>24</v>
      </c>
      <c r="B28" s="214"/>
      <c r="C28" s="211"/>
      <c r="D28" s="23" t="s">
        <v>39</v>
      </c>
      <c r="E28" s="7" t="str">
        <f>D28</f>
        <v>ООО "Благоустройство"-2</v>
      </c>
      <c r="F28" s="27">
        <v>5</v>
      </c>
      <c r="G28" s="27">
        <v>5</v>
      </c>
      <c r="H28" s="27">
        <v>5</v>
      </c>
      <c r="I28" s="27">
        <v>5</v>
      </c>
      <c r="J28" s="27">
        <v>5</v>
      </c>
      <c r="K28" s="34"/>
      <c r="L28" s="34"/>
      <c r="M28" s="34"/>
      <c r="N28" s="34"/>
      <c r="O28" s="34"/>
      <c r="P28" s="34"/>
    </row>
    <row r="29" spans="1:16" s="35" customFormat="1" ht="15.75" x14ac:dyDescent="0.2">
      <c r="A29" s="7">
        <v>25</v>
      </c>
      <c r="B29" s="214"/>
      <c r="C29" s="209" t="s">
        <v>11</v>
      </c>
      <c r="D29" s="23" t="s">
        <v>38</v>
      </c>
      <c r="E29" s="7" t="s">
        <v>40</v>
      </c>
      <c r="F29" s="27">
        <v>24.85</v>
      </c>
      <c r="G29" s="27">
        <v>25.03</v>
      </c>
      <c r="H29" s="27">
        <v>25.19</v>
      </c>
      <c r="I29" s="27">
        <v>25.36</v>
      </c>
      <c r="J29" s="27">
        <v>25.54</v>
      </c>
      <c r="K29" s="34"/>
      <c r="L29" s="34"/>
      <c r="M29" s="34"/>
      <c r="N29" s="34"/>
      <c r="O29" s="34"/>
      <c r="P29" s="34"/>
    </row>
    <row r="30" spans="1:16" s="35" customFormat="1" ht="15.75" x14ac:dyDescent="0.2">
      <c r="A30" s="7">
        <v>26</v>
      </c>
      <c r="B30" s="215"/>
      <c r="C30" s="211"/>
      <c r="D30" s="23" t="s">
        <v>53</v>
      </c>
      <c r="E30" s="7" t="s">
        <v>40</v>
      </c>
      <c r="F30" s="27">
        <v>1.31</v>
      </c>
      <c r="G30" s="27">
        <v>1.32</v>
      </c>
      <c r="H30" s="27">
        <v>1.33</v>
      </c>
      <c r="I30" s="27">
        <v>1.34</v>
      </c>
      <c r="J30" s="27">
        <v>1.35</v>
      </c>
      <c r="K30" s="34"/>
      <c r="L30" s="34"/>
      <c r="M30" s="34"/>
      <c r="N30" s="34"/>
      <c r="O30" s="34"/>
      <c r="P30" s="34"/>
    </row>
    <row r="31" spans="1:16" s="35" customFormat="1" ht="15.75" x14ac:dyDescent="0.2">
      <c r="A31" s="10">
        <v>27</v>
      </c>
      <c r="B31" s="236" t="s">
        <v>34</v>
      </c>
      <c r="C31" s="238" t="s">
        <v>8</v>
      </c>
      <c r="D31" s="21" t="s">
        <v>58</v>
      </c>
      <c r="E31" s="10" t="s">
        <v>58</v>
      </c>
      <c r="F31" s="3">
        <v>2.67</v>
      </c>
      <c r="G31" s="28">
        <v>2.69</v>
      </c>
      <c r="H31" s="28">
        <v>2.71</v>
      </c>
      <c r="I31" s="28">
        <v>2.73</v>
      </c>
      <c r="J31" s="28">
        <v>2.75</v>
      </c>
      <c r="K31" s="34"/>
      <c r="L31" s="34"/>
      <c r="M31" s="34"/>
      <c r="N31" s="34"/>
      <c r="O31" s="34"/>
      <c r="P31" s="34"/>
    </row>
    <row r="32" spans="1:16" s="35" customFormat="1" ht="15.75" x14ac:dyDescent="0.2">
      <c r="A32" s="10">
        <v>28</v>
      </c>
      <c r="B32" s="237"/>
      <c r="C32" s="239"/>
      <c r="D32" s="21" t="s">
        <v>59</v>
      </c>
      <c r="E32" s="10" t="s">
        <v>58</v>
      </c>
      <c r="F32" s="3">
        <v>23.17</v>
      </c>
      <c r="G32" s="28">
        <v>23.34</v>
      </c>
      <c r="H32" s="28">
        <v>23.49</v>
      </c>
      <c r="I32" s="28">
        <v>23.64</v>
      </c>
      <c r="J32" s="28">
        <v>23.81</v>
      </c>
      <c r="K32" s="34"/>
      <c r="L32" s="34"/>
      <c r="M32" s="34"/>
      <c r="N32" s="34"/>
      <c r="O32" s="34"/>
      <c r="P32" s="34"/>
    </row>
    <row r="33" spans="1:16" s="35" customFormat="1" ht="15.75" x14ac:dyDescent="0.2">
      <c r="A33" s="6">
        <v>29</v>
      </c>
      <c r="B33" s="206" t="s">
        <v>29</v>
      </c>
      <c r="C33" s="230" t="s">
        <v>3</v>
      </c>
      <c r="D33" s="22" t="s">
        <v>4</v>
      </c>
      <c r="E33" s="6" t="str">
        <f>D33</f>
        <v>ЗАО "Промотходы"</v>
      </c>
      <c r="F33" s="41">
        <v>111.93</v>
      </c>
      <c r="G33" s="29">
        <v>112.88</v>
      </c>
      <c r="H33" s="29">
        <v>113.74</v>
      </c>
      <c r="I33" s="29">
        <v>114.63</v>
      </c>
      <c r="J33" s="29">
        <v>115.57</v>
      </c>
      <c r="K33" s="34"/>
      <c r="L33" s="34"/>
      <c r="M33" s="34"/>
      <c r="N33" s="34"/>
      <c r="O33" s="34"/>
      <c r="P33" s="34"/>
    </row>
    <row r="34" spans="1:16" s="35" customFormat="1" ht="15.75" x14ac:dyDescent="0.2">
      <c r="A34" s="6">
        <v>30</v>
      </c>
      <c r="B34" s="207"/>
      <c r="C34" s="231"/>
      <c r="D34" s="22" t="s">
        <v>44</v>
      </c>
      <c r="E34" s="6" t="s">
        <v>46</v>
      </c>
      <c r="F34" s="41">
        <v>20</v>
      </c>
      <c r="G34" s="29">
        <v>20</v>
      </c>
      <c r="H34" s="29">
        <v>20</v>
      </c>
      <c r="I34" s="29">
        <v>20</v>
      </c>
      <c r="J34" s="29">
        <v>20</v>
      </c>
      <c r="K34" s="34"/>
      <c r="L34" s="34"/>
      <c r="M34" s="34"/>
      <c r="N34" s="34"/>
      <c r="O34" s="34"/>
      <c r="P34" s="34"/>
    </row>
    <row r="35" spans="1:16" s="35" customFormat="1" ht="15.75" x14ac:dyDescent="0.2">
      <c r="A35" s="6">
        <v>31</v>
      </c>
      <c r="B35" s="207"/>
      <c r="C35" s="232"/>
      <c r="D35" s="22" t="s">
        <v>45</v>
      </c>
      <c r="E35" s="6" t="s">
        <v>46</v>
      </c>
      <c r="F35" s="41">
        <v>11.61</v>
      </c>
      <c r="G35" s="29">
        <v>11.69</v>
      </c>
      <c r="H35" s="29">
        <v>11.77</v>
      </c>
      <c r="I35" s="29">
        <v>11.84</v>
      </c>
      <c r="J35" s="29">
        <v>11.93</v>
      </c>
      <c r="K35" s="34"/>
      <c r="L35" s="34"/>
      <c r="M35" s="34"/>
      <c r="N35" s="34"/>
      <c r="O35" s="34"/>
      <c r="P35" s="34"/>
    </row>
    <row r="36" spans="1:16" s="35" customFormat="1" ht="15.75" x14ac:dyDescent="0.2">
      <c r="A36" s="6">
        <v>32</v>
      </c>
      <c r="B36" s="208"/>
      <c r="C36" s="22" t="s">
        <v>33</v>
      </c>
      <c r="D36" s="22" t="s">
        <v>4</v>
      </c>
      <c r="E36" s="6" t="s">
        <v>65</v>
      </c>
      <c r="F36" s="41">
        <v>46.13</v>
      </c>
      <c r="G36" s="29">
        <v>46.46</v>
      </c>
      <c r="H36" s="29">
        <v>46.76</v>
      </c>
      <c r="I36" s="29">
        <v>47.08</v>
      </c>
      <c r="J36" s="29">
        <v>47.4</v>
      </c>
      <c r="K36" s="34"/>
      <c r="L36" s="34"/>
      <c r="M36" s="34"/>
      <c r="N36" s="34"/>
      <c r="O36" s="34"/>
      <c r="P36" s="34"/>
    </row>
    <row r="37" spans="1:16" s="35" customFormat="1" ht="15.75" x14ac:dyDescent="0.2">
      <c r="A37" s="5">
        <v>31</v>
      </c>
      <c r="B37" s="233" t="s">
        <v>35</v>
      </c>
      <c r="C37" s="216" t="s">
        <v>5</v>
      </c>
      <c r="D37" s="5" t="s">
        <v>47</v>
      </c>
      <c r="E37" s="5" t="str">
        <f>D37</f>
        <v>ООО "РАСЭМ"</v>
      </c>
      <c r="F37" s="30">
        <v>82.18</v>
      </c>
      <c r="G37" s="30">
        <v>61.4</v>
      </c>
      <c r="H37" s="30">
        <v>61.8</v>
      </c>
      <c r="I37" s="30">
        <v>62.22</v>
      </c>
      <c r="J37" s="30">
        <v>62.65</v>
      </c>
      <c r="K37" s="34"/>
      <c r="L37" s="34"/>
      <c r="M37" s="34"/>
      <c r="N37" s="34"/>
      <c r="O37" s="34"/>
      <c r="P37" s="34"/>
    </row>
    <row r="38" spans="1:16" s="35" customFormat="1" ht="15.75" x14ac:dyDescent="0.2">
      <c r="A38" s="5">
        <v>32</v>
      </c>
      <c r="B38" s="234"/>
      <c r="C38" s="217"/>
      <c r="D38" s="5" t="s">
        <v>66</v>
      </c>
      <c r="E38" s="5" t="s">
        <v>66</v>
      </c>
      <c r="F38" s="30">
        <v>0</v>
      </c>
      <c r="G38" s="30">
        <v>21.37</v>
      </c>
      <c r="H38" s="30">
        <v>21.51</v>
      </c>
      <c r="I38" s="30">
        <v>21.65</v>
      </c>
      <c r="J38" s="30">
        <v>21.8</v>
      </c>
      <c r="K38" s="34"/>
      <c r="L38" s="34"/>
      <c r="M38" s="34"/>
      <c r="N38" s="34"/>
      <c r="O38" s="34"/>
      <c r="P38" s="34"/>
    </row>
    <row r="39" spans="1:16" s="35" customFormat="1" ht="15.75" x14ac:dyDescent="0.2">
      <c r="A39" s="5">
        <v>33</v>
      </c>
      <c r="B39" s="235"/>
      <c r="C39" s="16" t="s">
        <v>80</v>
      </c>
      <c r="D39" s="5" t="s">
        <v>48</v>
      </c>
      <c r="E39" s="5" t="str">
        <f>D39</f>
        <v>ЗАО "Интернейшнл Пейпер"</v>
      </c>
      <c r="F39" s="30">
        <v>5.49</v>
      </c>
      <c r="G39" s="30">
        <v>5.53</v>
      </c>
      <c r="H39" s="30">
        <v>5.57</v>
      </c>
      <c r="I39" s="30">
        <v>5.61</v>
      </c>
      <c r="J39" s="30">
        <v>5.64</v>
      </c>
      <c r="K39" s="34"/>
      <c r="L39" s="34"/>
      <c r="M39" s="34"/>
      <c r="N39" s="34"/>
      <c r="O39" s="34"/>
      <c r="P39" s="34"/>
    </row>
    <row r="40" spans="1:16" s="35" customFormat="1" ht="30" x14ac:dyDescent="0.2">
      <c r="A40" s="4">
        <v>34</v>
      </c>
      <c r="B40" s="17" t="s">
        <v>36</v>
      </c>
      <c r="C40" s="11" t="s">
        <v>9</v>
      </c>
      <c r="D40" s="4" t="s">
        <v>61</v>
      </c>
      <c r="E40" s="4" t="s">
        <v>62</v>
      </c>
      <c r="F40" s="43">
        <v>22.13</v>
      </c>
      <c r="G40" s="31">
        <v>22.29</v>
      </c>
      <c r="H40" s="31">
        <v>22.43</v>
      </c>
      <c r="I40" s="31">
        <v>22.58</v>
      </c>
      <c r="J40" s="31">
        <v>22.74</v>
      </c>
      <c r="K40" s="34"/>
      <c r="L40" s="34"/>
      <c r="M40" s="34"/>
      <c r="N40" s="34"/>
      <c r="O40" s="34"/>
      <c r="P40" s="34"/>
    </row>
    <row r="41" spans="1:16" s="39" customFormat="1" ht="23.25" x14ac:dyDescent="0.35">
      <c r="A41" s="241" t="s">
        <v>19</v>
      </c>
      <c r="B41" s="242"/>
      <c r="C41" s="36"/>
      <c r="D41" s="36"/>
      <c r="E41" s="36"/>
      <c r="F41" s="37">
        <f>SUM(F5:F40)</f>
        <v>711.44000000000017</v>
      </c>
      <c r="G41" s="37">
        <f t="shared" ref="G41:J41" si="0">SUM(G5:G40)</f>
        <v>716.56999999999994</v>
      </c>
      <c r="H41" s="37">
        <f t="shared" si="0"/>
        <v>721.18999999999983</v>
      </c>
      <c r="I41" s="37">
        <f t="shared" si="0"/>
        <v>726.04000000000008</v>
      </c>
      <c r="J41" s="37">
        <f t="shared" si="0"/>
        <v>731.07999999999993</v>
      </c>
      <c r="K41" s="38"/>
      <c r="L41" s="38"/>
      <c r="M41" s="38"/>
      <c r="N41" s="38"/>
      <c r="O41" s="38"/>
      <c r="P41" s="38"/>
    </row>
    <row r="42" spans="1:16" s="35" customForma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s="35" customForma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44"/>
      <c r="K43" s="34"/>
      <c r="L43" s="34"/>
      <c r="M43" s="34"/>
      <c r="N43" s="34"/>
      <c r="O43" s="34"/>
      <c r="P43" s="34"/>
    </row>
    <row r="44" spans="1:16" s="35" customFormat="1" x14ac:dyDescent="0.2">
      <c r="A44" s="34"/>
      <c r="B44" s="34"/>
      <c r="C44" s="34"/>
      <c r="D44" s="34"/>
      <c r="E44" s="34"/>
      <c r="F44" s="34"/>
      <c r="G44" s="44"/>
      <c r="H44" s="44"/>
      <c r="I44" s="34"/>
      <c r="J44" s="44"/>
      <c r="K44" s="34"/>
      <c r="L44" s="34"/>
      <c r="M44" s="34"/>
      <c r="N44" s="34"/>
      <c r="O44" s="34"/>
      <c r="P44" s="34"/>
    </row>
    <row r="45" spans="1:16" s="35" customFormat="1" ht="30.75" x14ac:dyDescent="0.4">
      <c r="A45" s="201" t="s">
        <v>68</v>
      </c>
      <c r="B45" s="201"/>
      <c r="C45" s="201"/>
      <c r="D45" s="201"/>
      <c r="E45" s="201"/>
      <c r="F45" s="201"/>
      <c r="G45" s="201"/>
      <c r="H45" s="201"/>
      <c r="I45" s="201"/>
      <c r="J45" s="201"/>
      <c r="K45" s="34"/>
      <c r="L45" s="34"/>
      <c r="M45" s="34"/>
      <c r="N45" s="34"/>
      <c r="O45" s="34"/>
      <c r="P45" s="34"/>
    </row>
    <row r="46" spans="1:16" s="35" customFormat="1" ht="15" thickBo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s="35" customFormat="1" ht="33.75" thickBot="1" x14ac:dyDescent="0.25">
      <c r="A47" s="12" t="s">
        <v>0</v>
      </c>
      <c r="B47" s="13" t="s">
        <v>25</v>
      </c>
      <c r="C47" s="212" t="s">
        <v>17</v>
      </c>
      <c r="D47" s="212"/>
      <c r="E47" s="212"/>
      <c r="F47" s="14">
        <v>2019</v>
      </c>
      <c r="G47" s="14">
        <v>2020</v>
      </c>
      <c r="H47" s="14">
        <v>2021</v>
      </c>
      <c r="I47" s="14">
        <v>2022</v>
      </c>
      <c r="J47" s="15">
        <v>2023</v>
      </c>
      <c r="K47" s="34"/>
      <c r="L47" s="34"/>
      <c r="M47" s="34"/>
      <c r="N47" s="34"/>
      <c r="O47" s="34"/>
      <c r="P47" s="34"/>
    </row>
    <row r="48" spans="1:16" s="46" customFormat="1" ht="15" x14ac:dyDescent="0.2">
      <c r="A48" s="51">
        <v>1</v>
      </c>
      <c r="B48" s="51" t="s">
        <v>21</v>
      </c>
      <c r="C48" s="240" t="s">
        <v>75</v>
      </c>
      <c r="D48" s="240"/>
      <c r="E48" s="240"/>
      <c r="F48" s="52">
        <f>SUM(F5:F16)</f>
        <v>201.8</v>
      </c>
      <c r="G48" s="52">
        <f t="shared" ref="G48:J48" si="1">SUM(G5:G16)</f>
        <v>203.26</v>
      </c>
      <c r="H48" s="52">
        <f t="shared" si="1"/>
        <v>204.56</v>
      </c>
      <c r="I48" s="52">
        <f t="shared" si="1"/>
        <v>205.94</v>
      </c>
      <c r="J48" s="52">
        <f t="shared" si="1"/>
        <v>207.37</v>
      </c>
      <c r="K48" s="45"/>
      <c r="L48" s="45"/>
      <c r="M48" s="45"/>
      <c r="N48" s="45"/>
      <c r="O48" s="45"/>
      <c r="P48" s="45"/>
    </row>
    <row r="49" spans="1:16" s="46" customFormat="1" ht="15" x14ac:dyDescent="0.2">
      <c r="A49" s="48">
        <v>2</v>
      </c>
      <c r="B49" s="48" t="s">
        <v>69</v>
      </c>
      <c r="C49" s="205" t="s">
        <v>76</v>
      </c>
      <c r="D49" s="205"/>
      <c r="E49" s="205"/>
      <c r="F49" s="53">
        <f>SUM(F17:F21)</f>
        <v>61.53</v>
      </c>
      <c r="G49" s="53">
        <f t="shared" ref="G49:J49" si="2">SUM(G17:G21)</f>
        <v>61.97</v>
      </c>
      <c r="H49" s="53">
        <f t="shared" si="2"/>
        <v>62.370000000000005</v>
      </c>
      <c r="I49" s="53">
        <f t="shared" si="2"/>
        <v>62.79</v>
      </c>
      <c r="J49" s="53">
        <f t="shared" si="2"/>
        <v>63.22</v>
      </c>
      <c r="K49" s="45"/>
      <c r="L49" s="45"/>
      <c r="M49" s="45"/>
      <c r="N49" s="45"/>
      <c r="O49" s="45"/>
      <c r="P49" s="45"/>
    </row>
    <row r="50" spans="1:16" s="46" customFormat="1" ht="15" x14ac:dyDescent="0.2">
      <c r="A50" s="48">
        <v>3</v>
      </c>
      <c r="B50" s="48" t="s">
        <v>70</v>
      </c>
      <c r="C50" s="205" t="s">
        <v>77</v>
      </c>
      <c r="D50" s="205"/>
      <c r="E50" s="205"/>
      <c r="F50" s="53">
        <f>SUM(F22:F30)</f>
        <v>122.79999999999998</v>
      </c>
      <c r="G50" s="53">
        <f t="shared" ref="G50:J50" si="3">SUM(G22:G30)</f>
        <v>123.69</v>
      </c>
      <c r="H50" s="53">
        <f t="shared" si="3"/>
        <v>124.48</v>
      </c>
      <c r="I50" s="53">
        <f t="shared" si="3"/>
        <v>125.33</v>
      </c>
      <c r="J50" s="53">
        <f t="shared" si="3"/>
        <v>126.19999999999999</v>
      </c>
    </row>
    <row r="51" spans="1:16" s="2" customFormat="1" ht="15" x14ac:dyDescent="0.2">
      <c r="A51" s="49">
        <v>4</v>
      </c>
      <c r="B51" s="48" t="s">
        <v>71</v>
      </c>
      <c r="C51" s="205" t="s">
        <v>14</v>
      </c>
      <c r="D51" s="205"/>
      <c r="E51" s="205"/>
      <c r="F51" s="49">
        <f>SUM(F31:F32)</f>
        <v>25.840000000000003</v>
      </c>
      <c r="G51" s="49">
        <f t="shared" ref="G51:J51" si="4">SUM(G31:G32)</f>
        <v>26.03</v>
      </c>
      <c r="H51" s="49">
        <f t="shared" si="4"/>
        <v>26.2</v>
      </c>
      <c r="I51" s="49">
        <f t="shared" si="4"/>
        <v>26.37</v>
      </c>
      <c r="J51" s="49">
        <f t="shared" si="4"/>
        <v>26.56</v>
      </c>
    </row>
    <row r="52" spans="1:16" s="2" customFormat="1" ht="15" x14ac:dyDescent="0.2">
      <c r="A52" s="49">
        <v>5</v>
      </c>
      <c r="B52" s="48" t="s">
        <v>72</v>
      </c>
      <c r="C52" s="205" t="s">
        <v>78</v>
      </c>
      <c r="D52" s="205"/>
      <c r="E52" s="205"/>
      <c r="F52" s="49">
        <f>SUM(F33:F36)</f>
        <v>189.67000000000002</v>
      </c>
      <c r="G52" s="49">
        <f t="shared" ref="G52:J52" si="5">SUM(G33:G36)</f>
        <v>191.03</v>
      </c>
      <c r="H52" s="49">
        <f t="shared" si="5"/>
        <v>192.27</v>
      </c>
      <c r="I52" s="49">
        <f t="shared" si="5"/>
        <v>193.55</v>
      </c>
      <c r="J52" s="49">
        <f t="shared" si="5"/>
        <v>194.9</v>
      </c>
    </row>
    <row r="53" spans="1:16" s="2" customFormat="1" ht="15" x14ac:dyDescent="0.2">
      <c r="A53" s="49">
        <v>6</v>
      </c>
      <c r="B53" s="48" t="s">
        <v>73</v>
      </c>
      <c r="C53" s="205" t="s">
        <v>13</v>
      </c>
      <c r="D53" s="205"/>
      <c r="E53" s="205"/>
      <c r="F53" s="54">
        <f>SUM(F37:F39)</f>
        <v>87.67</v>
      </c>
      <c r="G53" s="54">
        <f t="shared" ref="G53:J53" si="6">SUM(G37:G39)</f>
        <v>88.3</v>
      </c>
      <c r="H53" s="54">
        <f t="shared" si="6"/>
        <v>88.88</v>
      </c>
      <c r="I53" s="54">
        <f t="shared" si="6"/>
        <v>89.48</v>
      </c>
      <c r="J53" s="54">
        <f t="shared" si="6"/>
        <v>90.09</v>
      </c>
    </row>
    <row r="54" spans="1:16" s="2" customFormat="1" ht="15" x14ac:dyDescent="0.2">
      <c r="A54" s="49">
        <v>7</v>
      </c>
      <c r="B54" s="48" t="s">
        <v>74</v>
      </c>
      <c r="C54" s="205" t="s">
        <v>15</v>
      </c>
      <c r="D54" s="205"/>
      <c r="E54" s="205"/>
      <c r="F54" s="49">
        <f>F40</f>
        <v>22.13</v>
      </c>
      <c r="G54" s="49">
        <f t="shared" ref="G54:J54" si="7">G40</f>
        <v>22.29</v>
      </c>
      <c r="H54" s="49">
        <f t="shared" si="7"/>
        <v>22.43</v>
      </c>
      <c r="I54" s="49">
        <f t="shared" si="7"/>
        <v>22.58</v>
      </c>
      <c r="J54" s="49">
        <f t="shared" si="7"/>
        <v>22.74</v>
      </c>
    </row>
    <row r="55" spans="1:16" s="50" customFormat="1" ht="15.75" x14ac:dyDescent="0.25">
      <c r="A55" s="197" t="s">
        <v>19</v>
      </c>
      <c r="B55" s="198"/>
      <c r="C55" s="198"/>
      <c r="D55" s="198"/>
      <c r="E55" s="199"/>
      <c r="F55" s="55">
        <f>SUM(F48:F54)</f>
        <v>711.44</v>
      </c>
      <c r="G55" s="55">
        <f t="shared" ref="G55:J55" si="8">SUM(G48:G54)</f>
        <v>716.56999999999994</v>
      </c>
      <c r="H55" s="55">
        <f t="shared" si="8"/>
        <v>721.18999999999994</v>
      </c>
      <c r="I55" s="55">
        <f t="shared" si="8"/>
        <v>726.04000000000008</v>
      </c>
      <c r="J55" s="55">
        <f t="shared" si="8"/>
        <v>731.08</v>
      </c>
    </row>
    <row r="56" spans="1:16" s="2" customFormat="1" ht="15" x14ac:dyDescent="0.2">
      <c r="A56" s="47"/>
    </row>
    <row r="57" spans="1:16" s="2" customFormat="1" ht="15" x14ac:dyDescent="0.2">
      <c r="A57" s="47"/>
    </row>
    <row r="59" spans="1:16" ht="30.75" x14ac:dyDescent="0.4">
      <c r="A59" s="201" t="s">
        <v>79</v>
      </c>
      <c r="B59" s="201"/>
      <c r="C59" s="201"/>
      <c r="D59" s="201"/>
      <c r="E59" s="201"/>
      <c r="F59" s="201"/>
      <c r="G59" s="201"/>
      <c r="H59" s="201"/>
      <c r="I59" s="201"/>
      <c r="J59" s="201"/>
    </row>
    <row r="61" spans="1:16" ht="15" thickBot="1" x14ac:dyDescent="0.25"/>
    <row r="62" spans="1:16" ht="16.5" x14ac:dyDescent="0.2">
      <c r="A62" s="56" t="s">
        <v>0</v>
      </c>
      <c r="B62" s="202" t="s">
        <v>17</v>
      </c>
      <c r="C62" s="203"/>
      <c r="D62" s="203"/>
      <c r="E62" s="204"/>
      <c r="F62" s="57">
        <v>2019</v>
      </c>
      <c r="G62" s="57">
        <v>2020</v>
      </c>
      <c r="H62" s="57">
        <v>2021</v>
      </c>
      <c r="I62" s="57">
        <v>2022</v>
      </c>
      <c r="J62" s="58">
        <v>2023</v>
      </c>
    </row>
    <row r="63" spans="1:16" ht="15.75" customHeight="1" x14ac:dyDescent="0.2">
      <c r="A63" s="48">
        <v>1</v>
      </c>
      <c r="B63" s="200" t="str">
        <f>C5</f>
        <v>Сосновоборский ГО</v>
      </c>
      <c r="C63" s="200"/>
      <c r="D63" s="200"/>
      <c r="E63" s="200"/>
      <c r="F63" s="53">
        <f>F5</f>
        <v>26.94</v>
      </c>
      <c r="G63" s="53">
        <f>G5</f>
        <v>27.14</v>
      </c>
      <c r="H63" s="53">
        <f t="shared" ref="H63:J63" si="9">H5</f>
        <v>27.31</v>
      </c>
      <c r="I63" s="53">
        <f t="shared" si="9"/>
        <v>27.49</v>
      </c>
      <c r="J63" s="53">
        <f t="shared" si="9"/>
        <v>27.69</v>
      </c>
    </row>
    <row r="64" spans="1:16" ht="15" x14ac:dyDescent="0.2">
      <c r="A64" s="48">
        <v>2</v>
      </c>
      <c r="B64" s="200" t="str">
        <f>C6</f>
        <v>Ломоносовский МР</v>
      </c>
      <c r="C64" s="200"/>
      <c r="D64" s="200"/>
      <c r="E64" s="200"/>
      <c r="F64" s="53">
        <f>F6+F7+F8+F9+F10</f>
        <v>29.589999999999996</v>
      </c>
      <c r="G64" s="53">
        <f>G6+G7+G8+G9+G10</f>
        <v>29.799999999999997</v>
      </c>
      <c r="H64" s="53">
        <f t="shared" ref="H64:J64" si="10">H6+H7+H8+H9+H10</f>
        <v>29.990000000000006</v>
      </c>
      <c r="I64" s="53">
        <f t="shared" si="10"/>
        <v>30.200000000000003</v>
      </c>
      <c r="J64" s="53">
        <f t="shared" si="10"/>
        <v>30.4</v>
      </c>
    </row>
    <row r="65" spans="1:10" ht="15" x14ac:dyDescent="0.2">
      <c r="A65" s="48">
        <v>3</v>
      </c>
      <c r="B65" s="200" t="str">
        <f>C11</f>
        <v>Гатчинский МР</v>
      </c>
      <c r="C65" s="200"/>
      <c r="D65" s="200"/>
      <c r="E65" s="200"/>
      <c r="F65" s="53">
        <f>F11+F12+F13</f>
        <v>101.96</v>
      </c>
      <c r="G65" s="53">
        <f>G11+G12+G13</f>
        <v>102.69999999999999</v>
      </c>
      <c r="H65" s="53">
        <f t="shared" ref="H65:J65" si="11">H11+H12+H13</f>
        <v>103.35000000000001</v>
      </c>
      <c r="I65" s="53">
        <f t="shared" si="11"/>
        <v>104.05000000000001</v>
      </c>
      <c r="J65" s="53">
        <f t="shared" si="11"/>
        <v>104.77000000000001</v>
      </c>
    </row>
    <row r="66" spans="1:10" ht="15" x14ac:dyDescent="0.2">
      <c r="A66" s="48">
        <v>4</v>
      </c>
      <c r="B66" s="200" t="str">
        <f>C14</f>
        <v>Тосненский МР</v>
      </c>
      <c r="C66" s="200"/>
      <c r="D66" s="200"/>
      <c r="E66" s="200"/>
      <c r="F66" s="53">
        <f>F14+F15+F16</f>
        <v>43.31</v>
      </c>
      <c r="G66" s="53">
        <f t="shared" ref="G66:J66" si="12">G14+G15+G16</f>
        <v>43.62</v>
      </c>
      <c r="H66" s="53">
        <f t="shared" si="12"/>
        <v>43.91</v>
      </c>
      <c r="I66" s="53">
        <f t="shared" si="12"/>
        <v>44.2</v>
      </c>
      <c r="J66" s="53">
        <f t="shared" si="12"/>
        <v>44.510000000000005</v>
      </c>
    </row>
    <row r="67" spans="1:10" ht="15" x14ac:dyDescent="0.2">
      <c r="A67" s="48">
        <v>5</v>
      </c>
      <c r="B67" s="200" t="str">
        <f>C17</f>
        <v>Кингисеппский  МР</v>
      </c>
      <c r="C67" s="200"/>
      <c r="D67" s="200"/>
      <c r="E67" s="200"/>
      <c r="F67" s="53">
        <f>F17</f>
        <v>28.27</v>
      </c>
      <c r="G67" s="53">
        <f>G17</f>
        <v>28.47</v>
      </c>
      <c r="H67" s="53">
        <f t="shared" ref="H67:J67" si="13">H17</f>
        <v>28.65</v>
      </c>
      <c r="I67" s="53">
        <f t="shared" si="13"/>
        <v>28.84</v>
      </c>
      <c r="J67" s="53">
        <f t="shared" si="13"/>
        <v>29.04</v>
      </c>
    </row>
    <row r="68" spans="1:10" ht="15" x14ac:dyDescent="0.2">
      <c r="A68" s="48">
        <v>6</v>
      </c>
      <c r="B68" s="200" t="str">
        <f>C18</f>
        <v>Сланцевский МР</v>
      </c>
      <c r="C68" s="200"/>
      <c r="D68" s="200"/>
      <c r="E68" s="200"/>
      <c r="F68" s="53">
        <f>F18+F19</f>
        <v>16.12</v>
      </c>
      <c r="G68" s="53">
        <f>G18+G19</f>
        <v>16.240000000000002</v>
      </c>
      <c r="H68" s="53">
        <f t="shared" ref="H68:J68" si="14">H18+H19</f>
        <v>16.350000000000001</v>
      </c>
      <c r="I68" s="53">
        <f t="shared" si="14"/>
        <v>16.46</v>
      </c>
      <c r="J68" s="53">
        <f t="shared" si="14"/>
        <v>16.57</v>
      </c>
    </row>
    <row r="69" spans="1:10" ht="15" x14ac:dyDescent="0.2">
      <c r="A69" s="48">
        <v>7</v>
      </c>
      <c r="B69" s="200" t="str">
        <f>C20</f>
        <v>Волосовский МР</v>
      </c>
      <c r="C69" s="200"/>
      <c r="D69" s="200"/>
      <c r="E69" s="200"/>
      <c r="F69" s="53">
        <f>F21+F20</f>
        <v>17.14</v>
      </c>
      <c r="G69" s="53">
        <f>G21+G20</f>
        <v>17.259999999999998</v>
      </c>
      <c r="H69" s="53">
        <f t="shared" ref="H69:J69" si="15">H21+H20</f>
        <v>17.37</v>
      </c>
      <c r="I69" s="53">
        <f t="shared" si="15"/>
        <v>17.490000000000002</v>
      </c>
      <c r="J69" s="53">
        <f t="shared" si="15"/>
        <v>17.61</v>
      </c>
    </row>
    <row r="70" spans="1:10" ht="15" x14ac:dyDescent="0.2">
      <c r="A70" s="48">
        <v>8</v>
      </c>
      <c r="B70" s="200" t="str">
        <f>C22</f>
        <v>Киришский МР</v>
      </c>
      <c r="C70" s="200"/>
      <c r="D70" s="200"/>
      <c r="E70" s="200"/>
      <c r="F70" s="53">
        <f t="shared" ref="F70:G73" si="16">F22</f>
        <v>26.1</v>
      </c>
      <c r="G70" s="53">
        <f t="shared" si="16"/>
        <v>26.28</v>
      </c>
      <c r="H70" s="53">
        <f t="shared" ref="H70:J70" si="17">H22</f>
        <v>26.45</v>
      </c>
      <c r="I70" s="53">
        <f t="shared" si="17"/>
        <v>26.63</v>
      </c>
      <c r="J70" s="53">
        <f t="shared" si="17"/>
        <v>26.82</v>
      </c>
    </row>
    <row r="71" spans="1:10" ht="15" x14ac:dyDescent="0.2">
      <c r="A71" s="48">
        <v>9</v>
      </c>
      <c r="B71" s="200" t="str">
        <f>C23</f>
        <v>Волховский МР</v>
      </c>
      <c r="C71" s="200"/>
      <c r="D71" s="200"/>
      <c r="E71" s="200"/>
      <c r="F71" s="53">
        <f t="shared" si="16"/>
        <v>31.2</v>
      </c>
      <c r="G71" s="53">
        <f t="shared" si="16"/>
        <v>31.43</v>
      </c>
      <c r="H71" s="53">
        <f t="shared" ref="H71:J71" si="18">H23</f>
        <v>31.63</v>
      </c>
      <c r="I71" s="53">
        <f t="shared" si="18"/>
        <v>31.84</v>
      </c>
      <c r="J71" s="53">
        <f t="shared" si="18"/>
        <v>32.06</v>
      </c>
    </row>
    <row r="72" spans="1:10" ht="15" x14ac:dyDescent="0.2">
      <c r="A72" s="48">
        <v>10</v>
      </c>
      <c r="B72" s="200" t="str">
        <f>C24</f>
        <v>Лодейнопольский МР</v>
      </c>
      <c r="C72" s="200"/>
      <c r="D72" s="200"/>
      <c r="E72" s="200"/>
      <c r="F72" s="53">
        <f t="shared" si="16"/>
        <v>11.6</v>
      </c>
      <c r="G72" s="53">
        <f t="shared" si="16"/>
        <v>11.68</v>
      </c>
      <c r="H72" s="53">
        <f t="shared" ref="H72:J72" si="19">H24</f>
        <v>11.76</v>
      </c>
      <c r="I72" s="53">
        <f t="shared" si="19"/>
        <v>11.84</v>
      </c>
      <c r="J72" s="53">
        <f t="shared" si="19"/>
        <v>11.92</v>
      </c>
    </row>
    <row r="73" spans="1:10" ht="15" x14ac:dyDescent="0.2">
      <c r="A73" s="48">
        <v>11</v>
      </c>
      <c r="B73" s="200" t="str">
        <f>C25</f>
        <v>Подпорожский МР</v>
      </c>
      <c r="C73" s="200"/>
      <c r="D73" s="200"/>
      <c r="E73" s="200"/>
      <c r="F73" s="53">
        <f t="shared" si="16"/>
        <v>10.58</v>
      </c>
      <c r="G73" s="53">
        <f t="shared" si="16"/>
        <v>10.66</v>
      </c>
      <c r="H73" s="53">
        <f t="shared" ref="H73:J73" si="20">H25</f>
        <v>10.72</v>
      </c>
      <c r="I73" s="53">
        <f t="shared" si="20"/>
        <v>10.8</v>
      </c>
      <c r="J73" s="53">
        <f t="shared" si="20"/>
        <v>10.87</v>
      </c>
    </row>
    <row r="74" spans="1:10" ht="15" x14ac:dyDescent="0.2">
      <c r="A74" s="48">
        <v>12</v>
      </c>
      <c r="B74" s="200" t="str">
        <f>C26</f>
        <v>Бокситогорский МР</v>
      </c>
      <c r="C74" s="200"/>
      <c r="D74" s="200"/>
      <c r="E74" s="200"/>
      <c r="F74" s="53">
        <f>F26+F27+F28</f>
        <v>17.16</v>
      </c>
      <c r="G74" s="53">
        <f>G26+G27+G28</f>
        <v>17.29</v>
      </c>
      <c r="H74" s="53">
        <f t="shared" ref="H74:J74" si="21">H26+H27+H28</f>
        <v>17.399999999999999</v>
      </c>
      <c r="I74" s="53">
        <f t="shared" si="21"/>
        <v>17.52</v>
      </c>
      <c r="J74" s="53">
        <f t="shared" si="21"/>
        <v>17.64</v>
      </c>
    </row>
    <row r="75" spans="1:10" ht="15" x14ac:dyDescent="0.2">
      <c r="A75" s="48">
        <v>13</v>
      </c>
      <c r="B75" s="200" t="str">
        <f>C29</f>
        <v>Тихвинский МР</v>
      </c>
      <c r="C75" s="200"/>
      <c r="D75" s="200"/>
      <c r="E75" s="200"/>
      <c r="F75" s="53">
        <f>F30+F29</f>
        <v>26.16</v>
      </c>
      <c r="G75" s="53">
        <f>G30+G29</f>
        <v>26.35</v>
      </c>
      <c r="H75" s="53">
        <f t="shared" ref="H75:J75" si="22">H30+H29</f>
        <v>26.520000000000003</v>
      </c>
      <c r="I75" s="53">
        <f t="shared" si="22"/>
        <v>26.7</v>
      </c>
      <c r="J75" s="53">
        <f t="shared" si="22"/>
        <v>26.89</v>
      </c>
    </row>
    <row r="76" spans="1:10" ht="15" x14ac:dyDescent="0.2">
      <c r="A76" s="48">
        <v>14</v>
      </c>
      <c r="B76" s="200" t="str">
        <f>C31</f>
        <v>Лужский МР</v>
      </c>
      <c r="C76" s="200"/>
      <c r="D76" s="200"/>
      <c r="E76" s="200"/>
      <c r="F76" s="53">
        <f>F32+F31</f>
        <v>25.840000000000003</v>
      </c>
      <c r="G76" s="53">
        <f>G32+G31</f>
        <v>26.03</v>
      </c>
      <c r="H76" s="53">
        <f t="shared" ref="H76:J76" si="23">H32+H31</f>
        <v>26.2</v>
      </c>
      <c r="I76" s="53">
        <f t="shared" si="23"/>
        <v>26.37</v>
      </c>
      <c r="J76" s="53">
        <f t="shared" si="23"/>
        <v>26.56</v>
      </c>
    </row>
    <row r="77" spans="1:10" ht="15" x14ac:dyDescent="0.2">
      <c r="A77" s="48">
        <v>15</v>
      </c>
      <c r="B77" s="200" t="str">
        <f>C33</f>
        <v>Всеволожский МР</v>
      </c>
      <c r="C77" s="200"/>
      <c r="D77" s="200"/>
      <c r="E77" s="200"/>
      <c r="F77" s="53">
        <f>F33+F34+F35</f>
        <v>143.54000000000002</v>
      </c>
      <c r="G77" s="53">
        <f>G33+G34+G35</f>
        <v>144.57</v>
      </c>
      <c r="H77" s="53">
        <f t="shared" ref="H77:J77" si="24">H33+H34+H35</f>
        <v>145.51000000000002</v>
      </c>
      <c r="I77" s="53">
        <f t="shared" si="24"/>
        <v>146.47</v>
      </c>
      <c r="J77" s="53">
        <f t="shared" si="24"/>
        <v>147.5</v>
      </c>
    </row>
    <row r="78" spans="1:10" ht="15" x14ac:dyDescent="0.2">
      <c r="A78" s="48">
        <v>16</v>
      </c>
      <c r="B78" s="200" t="str">
        <f>C36</f>
        <v>Кировский МР</v>
      </c>
      <c r="C78" s="200"/>
      <c r="D78" s="200"/>
      <c r="E78" s="200"/>
      <c r="F78" s="53">
        <f>F36</f>
        <v>46.13</v>
      </c>
      <c r="G78" s="53">
        <f>G36</f>
        <v>46.46</v>
      </c>
      <c r="H78" s="53">
        <f t="shared" ref="H78:J78" si="25">H36</f>
        <v>46.76</v>
      </c>
      <c r="I78" s="53">
        <f t="shared" si="25"/>
        <v>47.08</v>
      </c>
      <c r="J78" s="53">
        <f t="shared" si="25"/>
        <v>47.4</v>
      </c>
    </row>
    <row r="79" spans="1:10" ht="15" x14ac:dyDescent="0.2">
      <c r="A79" s="48">
        <v>17</v>
      </c>
      <c r="B79" s="200" t="str">
        <f>C37</f>
        <v>Выборгский МР</v>
      </c>
      <c r="C79" s="200"/>
      <c r="D79" s="200"/>
      <c r="E79" s="200"/>
      <c r="F79" s="53">
        <f>F37+F38</f>
        <v>82.18</v>
      </c>
      <c r="G79" s="53">
        <f>G37+G38</f>
        <v>82.77</v>
      </c>
      <c r="H79" s="53">
        <f t="shared" ref="H79:J79" si="26">H37+H38</f>
        <v>83.31</v>
      </c>
      <c r="I79" s="53">
        <f t="shared" si="26"/>
        <v>83.87</v>
      </c>
      <c r="J79" s="53">
        <f t="shared" si="26"/>
        <v>84.45</v>
      </c>
    </row>
    <row r="80" spans="1:10" ht="15" x14ac:dyDescent="0.2">
      <c r="A80" s="48">
        <v>18</v>
      </c>
      <c r="B80" s="200" t="str">
        <f>C39</f>
        <v>Светогорский ГО</v>
      </c>
      <c r="C80" s="200"/>
      <c r="D80" s="200"/>
      <c r="E80" s="200"/>
      <c r="F80" s="53">
        <f>F39</f>
        <v>5.49</v>
      </c>
      <c r="G80" s="53">
        <f>G39</f>
        <v>5.53</v>
      </c>
      <c r="H80" s="53">
        <f t="shared" ref="H80:J80" si="27">H39</f>
        <v>5.57</v>
      </c>
      <c r="I80" s="53">
        <f t="shared" si="27"/>
        <v>5.61</v>
      </c>
      <c r="J80" s="53">
        <f t="shared" si="27"/>
        <v>5.64</v>
      </c>
    </row>
    <row r="81" spans="1:10" ht="15" x14ac:dyDescent="0.2">
      <c r="A81" s="48">
        <v>19</v>
      </c>
      <c r="B81" s="200" t="str">
        <f>C40</f>
        <v>Приозерский МР</v>
      </c>
      <c r="C81" s="200"/>
      <c r="D81" s="200"/>
      <c r="E81" s="200"/>
      <c r="F81" s="53">
        <f>F40</f>
        <v>22.13</v>
      </c>
      <c r="G81" s="53">
        <f>G40</f>
        <v>22.29</v>
      </c>
      <c r="H81" s="53">
        <f t="shared" ref="H81:J81" si="28">H40</f>
        <v>22.43</v>
      </c>
      <c r="I81" s="53">
        <f t="shared" si="28"/>
        <v>22.58</v>
      </c>
      <c r="J81" s="53">
        <f t="shared" si="28"/>
        <v>22.74</v>
      </c>
    </row>
    <row r="82" spans="1:10" s="50" customFormat="1" ht="15.75" x14ac:dyDescent="0.25">
      <c r="A82" s="197" t="s">
        <v>19</v>
      </c>
      <c r="B82" s="198"/>
      <c r="C82" s="198"/>
      <c r="D82" s="198"/>
      <c r="E82" s="199"/>
      <c r="F82" s="55">
        <f>SUM(F63:F81)</f>
        <v>711.44000000000017</v>
      </c>
      <c r="G82" s="55">
        <f t="shared" ref="G82:J82" si="29">SUM(G63:G81)</f>
        <v>716.56999999999994</v>
      </c>
      <c r="H82" s="55">
        <f t="shared" si="29"/>
        <v>721.19</v>
      </c>
      <c r="I82" s="55">
        <f t="shared" si="29"/>
        <v>726.04000000000008</v>
      </c>
      <c r="J82" s="55">
        <f t="shared" si="29"/>
        <v>731.07999999999993</v>
      </c>
    </row>
  </sheetData>
  <mergeCells count="50">
    <mergeCell ref="A2:J2"/>
    <mergeCell ref="C6:C10"/>
    <mergeCell ref="C11:C13"/>
    <mergeCell ref="C54:E54"/>
    <mergeCell ref="B5:B16"/>
    <mergeCell ref="C14:C16"/>
    <mergeCell ref="B17:B21"/>
    <mergeCell ref="C20:C21"/>
    <mergeCell ref="C33:C35"/>
    <mergeCell ref="B37:B39"/>
    <mergeCell ref="B31:B32"/>
    <mergeCell ref="C31:C32"/>
    <mergeCell ref="C18:C19"/>
    <mergeCell ref="C48:E48"/>
    <mergeCell ref="C49:E49"/>
    <mergeCell ref="A41:B41"/>
    <mergeCell ref="B33:B36"/>
    <mergeCell ref="C26:C28"/>
    <mergeCell ref="C47:E47"/>
    <mergeCell ref="C29:C30"/>
    <mergeCell ref="B22:B30"/>
    <mergeCell ref="C37:C38"/>
    <mergeCell ref="A45:J45"/>
    <mergeCell ref="A55:E55"/>
    <mergeCell ref="A59:J59"/>
    <mergeCell ref="B62:E62"/>
    <mergeCell ref="B63:E63"/>
    <mergeCell ref="C50:E50"/>
    <mergeCell ref="C51:E51"/>
    <mergeCell ref="C52:E52"/>
    <mergeCell ref="C53:E53"/>
    <mergeCell ref="B75:E75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A82:E82"/>
    <mergeCell ref="B76:E76"/>
    <mergeCell ref="B77:E77"/>
    <mergeCell ref="B78:E78"/>
    <mergeCell ref="B79:E79"/>
    <mergeCell ref="B80:E80"/>
    <mergeCell ref="B81:E81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topLeftCell="B19" zoomScaleNormal="100" workbookViewId="0">
      <selection activeCell="D35" sqref="D35:D37"/>
    </sheetView>
  </sheetViews>
  <sheetFormatPr defaultRowHeight="15" x14ac:dyDescent="0.25"/>
  <cols>
    <col min="1" max="1" width="9.7109375" style="59" customWidth="1"/>
    <col min="2" max="2" width="29.28515625" style="59" customWidth="1"/>
    <col min="3" max="3" width="30.7109375" style="59" customWidth="1"/>
    <col min="4" max="4" width="18.7109375" style="59" customWidth="1"/>
    <col min="5" max="5" width="57.7109375" style="59" customWidth="1"/>
    <col min="6" max="7" width="18.7109375" style="59" customWidth="1"/>
    <col min="8" max="8" width="39.7109375" style="59" customWidth="1"/>
    <col min="9" max="9" width="18.7109375" style="59" customWidth="1"/>
    <col min="10" max="16" width="25.7109375" style="59" customWidth="1"/>
    <col min="17" max="16384" width="9.140625" style="59"/>
  </cols>
  <sheetData>
    <row r="2" spans="1:9" ht="27" customHeight="1" x14ac:dyDescent="0.25">
      <c r="A2" s="270" t="s">
        <v>123</v>
      </c>
      <c r="B2" s="270"/>
      <c r="C2" s="270"/>
      <c r="D2" s="270"/>
      <c r="E2" s="270"/>
      <c r="F2" s="270"/>
      <c r="G2" s="270"/>
      <c r="H2" s="270"/>
      <c r="I2" s="270"/>
    </row>
    <row r="4" spans="1:9" ht="78.75" x14ac:dyDescent="0.25">
      <c r="A4" s="61" t="s">
        <v>128</v>
      </c>
      <c r="B4" s="61" t="s">
        <v>81</v>
      </c>
      <c r="C4" s="61" t="s">
        <v>82</v>
      </c>
      <c r="D4" s="61" t="s">
        <v>83</v>
      </c>
      <c r="E4" s="61" t="s">
        <v>84</v>
      </c>
      <c r="F4" s="61" t="s">
        <v>85</v>
      </c>
      <c r="G4" s="61" t="s">
        <v>86</v>
      </c>
      <c r="H4" s="61" t="s">
        <v>87</v>
      </c>
      <c r="I4" s="61" t="s">
        <v>88</v>
      </c>
    </row>
    <row r="5" spans="1:9" ht="15.75" x14ac:dyDescent="0.25">
      <c r="A5" s="62">
        <v>1</v>
      </c>
      <c r="B5" s="246" t="s">
        <v>89</v>
      </c>
      <c r="C5" s="246" t="s">
        <v>90</v>
      </c>
      <c r="D5" s="63">
        <v>86.721755999999985</v>
      </c>
      <c r="E5" s="62" t="s">
        <v>49</v>
      </c>
      <c r="F5" s="75">
        <v>86.721755999999985</v>
      </c>
      <c r="G5" s="63">
        <v>8.6721769999999765</v>
      </c>
      <c r="H5" s="62" t="s">
        <v>50</v>
      </c>
      <c r="I5" s="75">
        <v>78.049579000000008</v>
      </c>
    </row>
    <row r="6" spans="1:9" ht="15.75" x14ac:dyDescent="0.25">
      <c r="A6" s="62">
        <v>2</v>
      </c>
      <c r="B6" s="247"/>
      <c r="C6" s="247"/>
      <c r="D6" s="63">
        <v>10.553012000000001</v>
      </c>
      <c r="E6" s="62"/>
      <c r="F6" s="75"/>
      <c r="G6" s="63"/>
      <c r="H6" s="62" t="s">
        <v>50</v>
      </c>
      <c r="I6" s="75">
        <v>10.553012000000001</v>
      </c>
    </row>
    <row r="7" spans="1:9" ht="15.75" x14ac:dyDescent="0.25">
      <c r="A7" s="62">
        <v>3</v>
      </c>
      <c r="B7" s="247"/>
      <c r="C7" s="248"/>
      <c r="D7" s="63">
        <v>4.6878479999999998</v>
      </c>
      <c r="E7" s="62"/>
      <c r="F7" s="75"/>
      <c r="G7" s="63"/>
      <c r="H7" s="62" t="s">
        <v>51</v>
      </c>
      <c r="I7" s="75">
        <v>4.6878479999999998</v>
      </c>
    </row>
    <row r="8" spans="1:9" ht="15.75" x14ac:dyDescent="0.25">
      <c r="A8" s="62">
        <v>4</v>
      </c>
      <c r="B8" s="247"/>
      <c r="C8" s="246" t="s">
        <v>91</v>
      </c>
      <c r="D8" s="63">
        <v>13.278247</v>
      </c>
      <c r="E8" s="62" t="s">
        <v>49</v>
      </c>
      <c r="F8" s="75">
        <v>13.278247</v>
      </c>
      <c r="G8" s="63">
        <v>1.3278250000000007</v>
      </c>
      <c r="H8" s="62" t="s">
        <v>50</v>
      </c>
      <c r="I8" s="75">
        <v>11.950422</v>
      </c>
    </row>
    <row r="9" spans="1:9" ht="30" x14ac:dyDescent="0.25">
      <c r="A9" s="62">
        <v>5</v>
      </c>
      <c r="B9" s="247"/>
      <c r="C9" s="247"/>
      <c r="D9" s="63">
        <v>10.491349</v>
      </c>
      <c r="E9" s="62" t="s">
        <v>92</v>
      </c>
      <c r="F9" s="75">
        <v>10.491349</v>
      </c>
      <c r="G9" s="63">
        <v>1.0491349999999997</v>
      </c>
      <c r="H9" s="62" t="s">
        <v>50</v>
      </c>
      <c r="I9" s="75">
        <v>9.4422139999999999</v>
      </c>
    </row>
    <row r="10" spans="1:9" ht="15.75" x14ac:dyDescent="0.25">
      <c r="A10" s="62">
        <v>6</v>
      </c>
      <c r="B10" s="247"/>
      <c r="C10" s="247"/>
      <c r="D10" s="63">
        <v>4.0589630000000003</v>
      </c>
      <c r="E10" s="62" t="s">
        <v>54</v>
      </c>
      <c r="F10" s="75">
        <v>4.0589630000000003</v>
      </c>
      <c r="G10" s="63">
        <v>0.40589600000000026</v>
      </c>
      <c r="H10" s="62" t="s">
        <v>50</v>
      </c>
      <c r="I10" s="75">
        <v>3.6530670000000001</v>
      </c>
    </row>
    <row r="11" spans="1:9" ht="15.75" x14ac:dyDescent="0.25">
      <c r="A11" s="62">
        <v>7</v>
      </c>
      <c r="B11" s="247"/>
      <c r="C11" s="247"/>
      <c r="D11" s="63">
        <v>0.27186900000000003</v>
      </c>
      <c r="E11" s="62" t="s">
        <v>93</v>
      </c>
      <c r="F11" s="75">
        <v>0.27186900000000003</v>
      </c>
      <c r="G11" s="63">
        <v>2.7187000000000017E-2</v>
      </c>
      <c r="H11" s="62" t="s">
        <v>50</v>
      </c>
      <c r="I11" s="75">
        <v>0.24468200000000001</v>
      </c>
    </row>
    <row r="12" spans="1:9" ht="15.75" x14ac:dyDescent="0.25">
      <c r="A12" s="62">
        <v>8</v>
      </c>
      <c r="B12" s="247"/>
      <c r="C12" s="248"/>
      <c r="D12" s="63">
        <v>1.490585</v>
      </c>
      <c r="E12" s="62"/>
      <c r="F12" s="75"/>
      <c r="G12" s="63"/>
      <c r="H12" s="62" t="s">
        <v>50</v>
      </c>
      <c r="I12" s="75">
        <v>1.490585</v>
      </c>
    </row>
    <row r="13" spans="1:9" ht="30" x14ac:dyDescent="0.25">
      <c r="A13" s="62">
        <v>9</v>
      </c>
      <c r="B13" s="247"/>
      <c r="C13" s="62" t="s">
        <v>94</v>
      </c>
      <c r="D13" s="63">
        <v>26.942365000000002</v>
      </c>
      <c r="E13" s="62" t="s">
        <v>93</v>
      </c>
      <c r="F13" s="75">
        <v>26.942365000000002</v>
      </c>
      <c r="G13" s="63">
        <v>2.6942350000000026</v>
      </c>
      <c r="H13" s="62" t="s">
        <v>50</v>
      </c>
      <c r="I13" s="75">
        <v>24.24813</v>
      </c>
    </row>
    <row r="14" spans="1:9" ht="15.75" x14ac:dyDescent="0.25">
      <c r="A14" s="62">
        <v>10</v>
      </c>
      <c r="B14" s="248"/>
      <c r="C14" s="62" t="s">
        <v>95</v>
      </c>
      <c r="D14" s="63">
        <v>43.312152000000005</v>
      </c>
      <c r="E14" s="62"/>
      <c r="F14" s="75"/>
      <c r="G14" s="63"/>
      <c r="H14" s="62" t="s">
        <v>51</v>
      </c>
      <c r="I14" s="75">
        <v>43.312152000000005</v>
      </c>
    </row>
    <row r="15" spans="1:9" ht="15.75" x14ac:dyDescent="0.25">
      <c r="A15" s="64">
        <v>11</v>
      </c>
      <c r="B15" s="249" t="s">
        <v>96</v>
      </c>
      <c r="C15" s="249" t="s">
        <v>97</v>
      </c>
      <c r="D15" s="65">
        <v>4.3878719999999998</v>
      </c>
      <c r="E15" s="64" t="s">
        <v>41</v>
      </c>
      <c r="F15" s="76">
        <v>4.3878719999999998</v>
      </c>
      <c r="G15" s="65">
        <v>0.43878699999999959</v>
      </c>
      <c r="H15" s="64" t="s">
        <v>98</v>
      </c>
      <c r="I15" s="76">
        <v>3.9490850000000002</v>
      </c>
    </row>
    <row r="16" spans="1:9" ht="15.75" x14ac:dyDescent="0.25">
      <c r="A16" s="64">
        <v>12</v>
      </c>
      <c r="B16" s="251"/>
      <c r="C16" s="250"/>
      <c r="D16" s="65">
        <v>12.747525</v>
      </c>
      <c r="E16" s="64" t="s">
        <v>42</v>
      </c>
      <c r="F16" s="76">
        <v>12.747525</v>
      </c>
      <c r="G16" s="65">
        <v>0.63737499999999869</v>
      </c>
      <c r="H16" s="64" t="s">
        <v>98</v>
      </c>
      <c r="I16" s="76">
        <v>12.110150000000001</v>
      </c>
    </row>
    <row r="17" spans="1:9" ht="15.75" x14ac:dyDescent="0.25">
      <c r="A17" s="64">
        <v>13</v>
      </c>
      <c r="B17" s="251"/>
      <c r="C17" s="64" t="s">
        <v>99</v>
      </c>
      <c r="D17" s="65">
        <v>28.265285000000002</v>
      </c>
      <c r="E17" s="64" t="s">
        <v>41</v>
      </c>
      <c r="F17" s="76">
        <v>28.265285000000002</v>
      </c>
      <c r="G17" s="65">
        <v>2.8265280000000068</v>
      </c>
      <c r="H17" s="64" t="s">
        <v>98</v>
      </c>
      <c r="I17" s="76">
        <v>25.438756999999995</v>
      </c>
    </row>
    <row r="18" spans="1:9" ht="15.75" x14ac:dyDescent="0.25">
      <c r="A18" s="64">
        <v>14</v>
      </c>
      <c r="B18" s="251"/>
      <c r="C18" s="249" t="s">
        <v>100</v>
      </c>
      <c r="D18" s="65">
        <v>0.184776</v>
      </c>
      <c r="E18" s="64" t="s">
        <v>41</v>
      </c>
      <c r="F18" s="76">
        <v>0.184776</v>
      </c>
      <c r="G18" s="65">
        <v>1.8476999999999993E-2</v>
      </c>
      <c r="H18" s="64" t="s">
        <v>98</v>
      </c>
      <c r="I18" s="76">
        <v>0.166299</v>
      </c>
    </row>
    <row r="19" spans="1:9" ht="15.75" x14ac:dyDescent="0.25">
      <c r="A19" s="64">
        <v>15</v>
      </c>
      <c r="B19" s="251"/>
      <c r="C19" s="251"/>
      <c r="D19" s="65">
        <v>4.8295970000000006</v>
      </c>
      <c r="E19" s="64" t="s">
        <v>63</v>
      </c>
      <c r="F19" s="76">
        <v>4.8295970000000006</v>
      </c>
      <c r="G19" s="65">
        <v>0.48295900000000014</v>
      </c>
      <c r="H19" s="64" t="s">
        <v>98</v>
      </c>
      <c r="I19" s="76">
        <v>4.3466380000000004</v>
      </c>
    </row>
    <row r="20" spans="1:9" ht="15.75" x14ac:dyDescent="0.25">
      <c r="A20" s="64">
        <v>16</v>
      </c>
      <c r="B20" s="250"/>
      <c r="C20" s="250"/>
      <c r="D20" s="65">
        <v>11.109666000000001</v>
      </c>
      <c r="E20" s="64" t="s">
        <v>63</v>
      </c>
      <c r="F20" s="76">
        <v>11.109666000000001</v>
      </c>
      <c r="G20" s="65">
        <v>1.1109669999999987</v>
      </c>
      <c r="H20" s="64" t="s">
        <v>101</v>
      </c>
      <c r="I20" s="76">
        <v>9.998699000000002</v>
      </c>
    </row>
    <row r="21" spans="1:9" ht="15.75" x14ac:dyDescent="0.25">
      <c r="A21" s="69">
        <v>17</v>
      </c>
      <c r="B21" s="252" t="s">
        <v>102</v>
      </c>
      <c r="C21" s="252" t="s">
        <v>103</v>
      </c>
      <c r="D21" s="70">
        <v>3.4623000000000001E-2</v>
      </c>
      <c r="E21" s="69" t="s">
        <v>38</v>
      </c>
      <c r="F21" s="77">
        <v>3.4623000000000001E-2</v>
      </c>
      <c r="G21" s="70">
        <v>3.4619999999999998E-3</v>
      </c>
      <c r="H21" s="69" t="s">
        <v>104</v>
      </c>
      <c r="I21" s="77">
        <v>3.1161000000000001E-2</v>
      </c>
    </row>
    <row r="22" spans="1:9" ht="15.75" x14ac:dyDescent="0.25">
      <c r="A22" s="69">
        <v>18</v>
      </c>
      <c r="B22" s="253"/>
      <c r="C22" s="253"/>
      <c r="D22" s="70">
        <v>2.1293359999999999</v>
      </c>
      <c r="E22" s="69" t="s">
        <v>38</v>
      </c>
      <c r="F22" s="77">
        <v>2.1293359999999999</v>
      </c>
      <c r="G22" s="70">
        <v>0.21293399999999996</v>
      </c>
      <c r="H22" s="69" t="s">
        <v>105</v>
      </c>
      <c r="I22" s="77">
        <v>1.9164019999999999</v>
      </c>
    </row>
    <row r="23" spans="1:9" ht="15.75" x14ac:dyDescent="0.25">
      <c r="A23" s="69">
        <v>19</v>
      </c>
      <c r="B23" s="253"/>
      <c r="C23" s="253"/>
      <c r="D23" s="70">
        <v>9.9999999999999982</v>
      </c>
      <c r="E23" s="69"/>
      <c r="F23" s="77"/>
      <c r="G23" s="70"/>
      <c r="H23" s="69" t="s">
        <v>37</v>
      </c>
      <c r="I23" s="77">
        <v>9.9999999999999982</v>
      </c>
    </row>
    <row r="24" spans="1:9" ht="15.75" x14ac:dyDescent="0.25">
      <c r="A24" s="69">
        <v>20</v>
      </c>
      <c r="B24" s="253"/>
      <c r="C24" s="254"/>
      <c r="D24" s="70">
        <v>5</v>
      </c>
      <c r="E24" s="69"/>
      <c r="F24" s="77"/>
      <c r="G24" s="70"/>
      <c r="H24" s="69" t="s">
        <v>39</v>
      </c>
      <c r="I24" s="77">
        <v>5</v>
      </c>
    </row>
    <row r="25" spans="1:9" ht="15.75" x14ac:dyDescent="0.25">
      <c r="A25" s="69">
        <v>21</v>
      </c>
      <c r="B25" s="253"/>
      <c r="C25" s="252" t="s">
        <v>106</v>
      </c>
      <c r="D25" s="70">
        <v>0.49925799999999998</v>
      </c>
      <c r="E25" s="69" t="s">
        <v>38</v>
      </c>
      <c r="F25" s="77">
        <v>0.49925799999999998</v>
      </c>
      <c r="G25" s="70">
        <v>4.992599999999997E-2</v>
      </c>
      <c r="H25" s="69" t="s">
        <v>104</v>
      </c>
      <c r="I25" s="77">
        <v>0.44933200000000001</v>
      </c>
    </row>
    <row r="26" spans="1:9" ht="15.75" x14ac:dyDescent="0.25">
      <c r="A26" s="69">
        <v>22</v>
      </c>
      <c r="B26" s="253"/>
      <c r="C26" s="254"/>
      <c r="D26" s="70">
        <v>30.704307999999997</v>
      </c>
      <c r="E26" s="69" t="s">
        <v>38</v>
      </c>
      <c r="F26" s="77">
        <v>30.704307999999997</v>
      </c>
      <c r="G26" s="70">
        <v>3.0704299999999947</v>
      </c>
      <c r="H26" s="69" t="s">
        <v>105</v>
      </c>
      <c r="I26" s="77">
        <v>27.633878000000003</v>
      </c>
    </row>
    <row r="27" spans="1:9" ht="15.75" x14ac:dyDescent="0.25">
      <c r="A27" s="69">
        <v>23</v>
      </c>
      <c r="B27" s="253"/>
      <c r="C27" s="69" t="s">
        <v>107</v>
      </c>
      <c r="D27" s="70">
        <v>26.095661</v>
      </c>
      <c r="E27" s="69" t="s">
        <v>52</v>
      </c>
      <c r="F27" s="77">
        <v>26.095661</v>
      </c>
      <c r="G27" s="70">
        <v>2.6095669999999984</v>
      </c>
      <c r="H27" s="69" t="s">
        <v>105</v>
      </c>
      <c r="I27" s="77">
        <v>23.486094000000001</v>
      </c>
    </row>
    <row r="28" spans="1:9" ht="15.75" x14ac:dyDescent="0.25">
      <c r="A28" s="69">
        <v>24</v>
      </c>
      <c r="B28" s="253"/>
      <c r="C28" s="69" t="s">
        <v>108</v>
      </c>
      <c r="D28" s="70">
        <v>11.601291999999999</v>
      </c>
      <c r="E28" s="69" t="s">
        <v>109</v>
      </c>
      <c r="F28" s="77">
        <v>11.601291999999999</v>
      </c>
      <c r="G28" s="70">
        <v>1.1601279999999967</v>
      </c>
      <c r="H28" s="69" t="s">
        <v>104</v>
      </c>
      <c r="I28" s="77">
        <v>10.441164000000002</v>
      </c>
    </row>
    <row r="29" spans="1:9" ht="15.75" x14ac:dyDescent="0.25">
      <c r="A29" s="69">
        <v>25</v>
      </c>
      <c r="B29" s="253"/>
      <c r="C29" s="69" t="s">
        <v>110</v>
      </c>
      <c r="D29" s="70">
        <v>10.579992000000001</v>
      </c>
      <c r="E29" s="69" t="s">
        <v>60</v>
      </c>
      <c r="F29" s="77">
        <v>10.579992000000001</v>
      </c>
      <c r="G29" s="70">
        <v>1.0579970000000003</v>
      </c>
      <c r="H29" s="69" t="s">
        <v>104</v>
      </c>
      <c r="I29" s="77">
        <v>9.5219950000000004</v>
      </c>
    </row>
    <row r="30" spans="1:9" ht="15.75" x14ac:dyDescent="0.25">
      <c r="A30" s="69">
        <v>26</v>
      </c>
      <c r="B30" s="253"/>
      <c r="C30" s="252" t="s">
        <v>111</v>
      </c>
      <c r="D30" s="70">
        <v>0.39762599999999998</v>
      </c>
      <c r="E30" s="69" t="s">
        <v>38</v>
      </c>
      <c r="F30" s="77">
        <v>0.39762599999999998</v>
      </c>
      <c r="G30" s="70">
        <v>3.9762999999999993E-2</v>
      </c>
      <c r="H30" s="69" t="s">
        <v>104</v>
      </c>
      <c r="I30" s="77">
        <v>0.35786299999999999</v>
      </c>
    </row>
    <row r="31" spans="1:9" ht="15.75" x14ac:dyDescent="0.25">
      <c r="A31" s="69">
        <v>27</v>
      </c>
      <c r="B31" s="253"/>
      <c r="C31" s="253"/>
      <c r="D31" s="70">
        <v>24.454053000000002</v>
      </c>
      <c r="E31" s="69" t="s">
        <v>38</v>
      </c>
      <c r="F31" s="77">
        <v>24.454053000000002</v>
      </c>
      <c r="G31" s="70">
        <v>2.4454030000000024</v>
      </c>
      <c r="H31" s="69" t="s">
        <v>105</v>
      </c>
      <c r="I31" s="77">
        <v>22.008649999999999</v>
      </c>
    </row>
    <row r="32" spans="1:9" ht="15.75" x14ac:dyDescent="0.25">
      <c r="A32" s="69">
        <v>28</v>
      </c>
      <c r="B32" s="254"/>
      <c r="C32" s="254"/>
      <c r="D32" s="70">
        <v>1.3103210000000001</v>
      </c>
      <c r="E32" s="69" t="s">
        <v>109</v>
      </c>
      <c r="F32" s="77">
        <v>1.3103210000000001</v>
      </c>
      <c r="G32" s="70">
        <v>0.13103200000000004</v>
      </c>
      <c r="H32" s="69" t="s">
        <v>104</v>
      </c>
      <c r="I32" s="77">
        <v>1.179289</v>
      </c>
    </row>
    <row r="33" spans="1:9" ht="15.75" x14ac:dyDescent="0.25">
      <c r="A33" s="60">
        <v>29</v>
      </c>
      <c r="B33" s="255" t="s">
        <v>112</v>
      </c>
      <c r="C33" s="255" t="s">
        <v>113</v>
      </c>
      <c r="D33" s="66">
        <v>23.169018000000001</v>
      </c>
      <c r="E33" s="60" t="s">
        <v>59</v>
      </c>
      <c r="F33" s="78">
        <v>23.169018000000001</v>
      </c>
      <c r="G33" s="66">
        <v>1.158450000000002</v>
      </c>
      <c r="H33" s="60" t="s">
        <v>58</v>
      </c>
      <c r="I33" s="78">
        <v>22.010567999999999</v>
      </c>
    </row>
    <row r="34" spans="1:9" ht="15.75" x14ac:dyDescent="0.25">
      <c r="A34" s="60">
        <v>30</v>
      </c>
      <c r="B34" s="256"/>
      <c r="C34" s="256"/>
      <c r="D34" s="66">
        <v>2.6717959999999996</v>
      </c>
      <c r="E34" s="60"/>
      <c r="F34" s="78"/>
      <c r="G34" s="66"/>
      <c r="H34" s="60" t="s">
        <v>58</v>
      </c>
      <c r="I34" s="78">
        <v>2.6717959999999996</v>
      </c>
    </row>
    <row r="35" spans="1:9" ht="15.75" x14ac:dyDescent="0.25">
      <c r="A35" s="67">
        <v>31</v>
      </c>
      <c r="B35" s="257" t="s">
        <v>114</v>
      </c>
      <c r="C35" s="257" t="s">
        <v>115</v>
      </c>
      <c r="D35" s="68">
        <v>19.999998999999999</v>
      </c>
      <c r="E35" s="67" t="s">
        <v>44</v>
      </c>
      <c r="F35" s="79">
        <v>19.999998999999999</v>
      </c>
      <c r="G35" s="68">
        <v>1.9999979999999979</v>
      </c>
      <c r="H35" s="67" t="s">
        <v>45</v>
      </c>
      <c r="I35" s="79">
        <v>18.000001000000001</v>
      </c>
    </row>
    <row r="36" spans="1:9" ht="15.75" x14ac:dyDescent="0.25">
      <c r="A36" s="67">
        <v>32</v>
      </c>
      <c r="B36" s="258"/>
      <c r="C36" s="258"/>
      <c r="D36" s="68">
        <v>111.93079600000002</v>
      </c>
      <c r="E36" s="67"/>
      <c r="F36" s="79"/>
      <c r="G36" s="68"/>
      <c r="H36" s="67" t="s">
        <v>4</v>
      </c>
      <c r="I36" s="79">
        <v>111.93079600000002</v>
      </c>
    </row>
    <row r="37" spans="1:9" ht="15.75" x14ac:dyDescent="0.25">
      <c r="A37" s="67">
        <v>33</v>
      </c>
      <c r="B37" s="258"/>
      <c r="C37" s="259"/>
      <c r="D37" s="68">
        <v>11.606228</v>
      </c>
      <c r="E37" s="67"/>
      <c r="F37" s="79"/>
      <c r="G37" s="68"/>
      <c r="H37" s="67" t="s">
        <v>45</v>
      </c>
      <c r="I37" s="79">
        <v>11.606228</v>
      </c>
    </row>
    <row r="38" spans="1:9" ht="15.75" x14ac:dyDescent="0.25">
      <c r="A38" s="67">
        <v>34</v>
      </c>
      <c r="B38" s="259"/>
      <c r="C38" s="67" t="s">
        <v>116</v>
      </c>
      <c r="D38" s="68">
        <v>46.130099000000001</v>
      </c>
      <c r="E38" s="67"/>
      <c r="F38" s="79"/>
      <c r="G38" s="68"/>
      <c r="H38" s="67" t="s">
        <v>4</v>
      </c>
      <c r="I38" s="79">
        <v>46.130099000000001</v>
      </c>
    </row>
    <row r="39" spans="1:9" ht="15.75" x14ac:dyDescent="0.25">
      <c r="A39" s="71">
        <v>35</v>
      </c>
      <c r="B39" s="274" t="s">
        <v>117</v>
      </c>
      <c r="C39" s="71" t="s">
        <v>118</v>
      </c>
      <c r="D39" s="72">
        <v>82.183997999999974</v>
      </c>
      <c r="E39" s="71"/>
      <c r="F39" s="80"/>
      <c r="G39" s="72"/>
      <c r="H39" s="71" t="s">
        <v>47</v>
      </c>
      <c r="I39" s="80">
        <v>82.183997999999974</v>
      </c>
    </row>
    <row r="40" spans="1:9" ht="15.75" x14ac:dyDescent="0.25">
      <c r="A40" s="71">
        <v>36</v>
      </c>
      <c r="B40" s="275"/>
      <c r="C40" s="71" t="s">
        <v>119</v>
      </c>
      <c r="D40" s="72">
        <v>5.4929559999999995</v>
      </c>
      <c r="E40" s="71"/>
      <c r="F40" s="80"/>
      <c r="G40" s="72"/>
      <c r="H40" s="71" t="s">
        <v>48</v>
      </c>
      <c r="I40" s="80">
        <v>5.4929559999999995</v>
      </c>
    </row>
    <row r="41" spans="1:9" ht="15.75" x14ac:dyDescent="0.25">
      <c r="A41" s="73">
        <v>37</v>
      </c>
      <c r="B41" s="73" t="s">
        <v>120</v>
      </c>
      <c r="C41" s="73" t="s">
        <v>121</v>
      </c>
      <c r="D41" s="74">
        <v>22.128827000000001</v>
      </c>
      <c r="E41" s="73" t="s">
        <v>61</v>
      </c>
      <c r="F41" s="81">
        <v>22.128827000000001</v>
      </c>
      <c r="G41" s="74">
        <v>2.2128809999999994</v>
      </c>
      <c r="H41" s="73" t="s">
        <v>122</v>
      </c>
      <c r="I41" s="81">
        <v>19.915946000000002</v>
      </c>
    </row>
    <row r="42" spans="1:9" s="82" customFormat="1" ht="20.25" x14ac:dyDescent="0.25">
      <c r="A42" s="271" t="s">
        <v>19</v>
      </c>
      <c r="B42" s="272"/>
      <c r="C42" s="273"/>
      <c r="D42" s="84">
        <f>SUM(D5:D41)</f>
        <v>711.45305399999995</v>
      </c>
      <c r="E42" s="83"/>
      <c r="F42" s="84">
        <f t="shared" ref="F42:I42" si="0">SUM(F5:F41)</f>
        <v>376.39358399999998</v>
      </c>
      <c r="G42" s="84">
        <f t="shared" si="0"/>
        <v>35.843518999999972</v>
      </c>
      <c r="H42" s="84"/>
      <c r="I42" s="84">
        <f t="shared" si="0"/>
        <v>675.60953499999994</v>
      </c>
    </row>
    <row r="45" spans="1:9" ht="15.75" x14ac:dyDescent="0.25">
      <c r="A45" s="61" t="s">
        <v>128</v>
      </c>
      <c r="B45" s="243" t="s">
        <v>129</v>
      </c>
      <c r="C45" s="244"/>
      <c r="D45" s="245"/>
      <c r="E45" s="61" t="s">
        <v>130</v>
      </c>
      <c r="F45" s="243" t="s">
        <v>131</v>
      </c>
      <c r="G45" s="245"/>
      <c r="H45" s="61" t="s">
        <v>133</v>
      </c>
      <c r="I45" s="61" t="s">
        <v>132</v>
      </c>
    </row>
    <row r="46" spans="1:9" x14ac:dyDescent="0.25">
      <c r="A46" s="85">
        <v>1</v>
      </c>
      <c r="B46" s="264" t="s">
        <v>124</v>
      </c>
      <c r="C46" s="265"/>
      <c r="D46" s="266"/>
      <c r="E46" s="87">
        <f>H46+I46</f>
        <v>80.866942000000009</v>
      </c>
      <c r="F46" s="260">
        <f>F21+F22+F25+F26+F30+F31</f>
        <v>58.219204000000005</v>
      </c>
      <c r="G46" s="261"/>
      <c r="H46" s="87">
        <f>G21+G22+G25+G26+G30+G31</f>
        <v>5.8219179999999966</v>
      </c>
      <c r="I46" s="87">
        <f>I22+I26+I27+I31</f>
        <v>75.045024000000012</v>
      </c>
    </row>
    <row r="47" spans="1:9" x14ac:dyDescent="0.25">
      <c r="A47" s="85">
        <v>2</v>
      </c>
      <c r="B47" s="264" t="s">
        <v>125</v>
      </c>
      <c r="C47" s="265"/>
      <c r="D47" s="266"/>
      <c r="E47" s="87">
        <f t="shared" ref="E47:E49" si="1">H47+I47</f>
        <v>49.294721000000003</v>
      </c>
      <c r="F47" s="260">
        <f>F15+F17+F18</f>
        <v>32.837933</v>
      </c>
      <c r="G47" s="261"/>
      <c r="H47" s="87">
        <f>G15+G17+G18</f>
        <v>3.2837920000000063</v>
      </c>
      <c r="I47" s="87">
        <f>I15+I16+I17+I18+I19</f>
        <v>46.010928999999997</v>
      </c>
    </row>
    <row r="48" spans="1:9" x14ac:dyDescent="0.25">
      <c r="A48" s="85">
        <v>3</v>
      </c>
      <c r="B48" s="264" t="s">
        <v>126</v>
      </c>
      <c r="C48" s="265"/>
      <c r="D48" s="266"/>
      <c r="E48" s="87">
        <f t="shared" si="1"/>
        <v>22.128827000000001</v>
      </c>
      <c r="F48" s="260">
        <f>F41</f>
        <v>22.128827000000001</v>
      </c>
      <c r="G48" s="261"/>
      <c r="H48" s="87">
        <f>G41</f>
        <v>2.2128809999999994</v>
      </c>
      <c r="I48" s="87">
        <f>I41</f>
        <v>19.915946000000002</v>
      </c>
    </row>
    <row r="49" spans="1:9" x14ac:dyDescent="0.25">
      <c r="A49" s="85">
        <v>4</v>
      </c>
      <c r="B49" s="264" t="s">
        <v>127</v>
      </c>
      <c r="C49" s="265"/>
      <c r="D49" s="266"/>
      <c r="E49" s="87">
        <f t="shared" si="1"/>
        <v>11.592625000000002</v>
      </c>
      <c r="F49" s="260">
        <f>F19+F20</f>
        <v>15.939263</v>
      </c>
      <c r="G49" s="261"/>
      <c r="H49" s="87">
        <f>G19+G20</f>
        <v>1.5939259999999988</v>
      </c>
      <c r="I49" s="87">
        <f>I20</f>
        <v>9.998699000000002</v>
      </c>
    </row>
    <row r="50" spans="1:9" s="86" customFormat="1" ht="15.75" x14ac:dyDescent="0.25">
      <c r="A50" s="267" t="s">
        <v>19</v>
      </c>
      <c r="B50" s="268"/>
      <c r="C50" s="268"/>
      <c r="D50" s="269"/>
      <c r="E50" s="88">
        <f>SUM(E46:E49)</f>
        <v>163.883115</v>
      </c>
      <c r="F50" s="262">
        <f>SUM(F46:G49)</f>
        <v>129.12522700000002</v>
      </c>
      <c r="G50" s="263"/>
      <c r="H50" s="88">
        <f>SUBTOTAL(9,H46:H49)</f>
        <v>12.912517000000001</v>
      </c>
      <c r="I50" s="88">
        <f>SUBTOTAL(9,I46:I49)</f>
        <v>150.970598</v>
      </c>
    </row>
    <row r="53" spans="1:9" x14ac:dyDescent="0.25">
      <c r="H53" s="89"/>
    </row>
    <row r="54" spans="1:9" x14ac:dyDescent="0.25">
      <c r="I54" s="89"/>
    </row>
  </sheetData>
  <autoFilter ref="A4:I42"/>
  <mergeCells count="29">
    <mergeCell ref="A2:I2"/>
    <mergeCell ref="A42:C42"/>
    <mergeCell ref="B5:B14"/>
    <mergeCell ref="B15:B20"/>
    <mergeCell ref="B21:B32"/>
    <mergeCell ref="B33:B34"/>
    <mergeCell ref="B35:B38"/>
    <mergeCell ref="B39:B40"/>
    <mergeCell ref="B46:D46"/>
    <mergeCell ref="B47:D47"/>
    <mergeCell ref="B48:D48"/>
    <mergeCell ref="B49:D49"/>
    <mergeCell ref="A50:D50"/>
    <mergeCell ref="F46:G46"/>
    <mergeCell ref="F47:G47"/>
    <mergeCell ref="F48:G48"/>
    <mergeCell ref="F49:G49"/>
    <mergeCell ref="F50:G50"/>
    <mergeCell ref="B45:D45"/>
    <mergeCell ref="F45:G45"/>
    <mergeCell ref="C5:C7"/>
    <mergeCell ref="C8:C12"/>
    <mergeCell ref="C15:C16"/>
    <mergeCell ref="C18:C20"/>
    <mergeCell ref="C21:C24"/>
    <mergeCell ref="C25:C26"/>
    <mergeCell ref="C30:C32"/>
    <mergeCell ref="C33:C34"/>
    <mergeCell ref="C35:C37"/>
  </mergeCells>
  <pageMargins left="0.7" right="0.7" top="0.75" bottom="0.75" header="0.3" footer="0.3"/>
  <pageSetup paperSize="9" scale="5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topLeftCell="A7" zoomScaleNormal="100" workbookViewId="0">
      <selection activeCell="E15" sqref="E15"/>
    </sheetView>
  </sheetViews>
  <sheetFormatPr defaultRowHeight="15" outlineLevelRow="1" x14ac:dyDescent="0.2"/>
  <cols>
    <col min="1" max="1" width="9.7109375" style="59" customWidth="1"/>
    <col min="2" max="2" width="29.28515625" style="59" customWidth="1"/>
    <col min="3" max="3" width="30.7109375" style="59" customWidth="1"/>
    <col min="4" max="4" width="18.7109375" style="59" customWidth="1"/>
    <col min="5" max="5" width="42.140625" style="59" customWidth="1"/>
    <col min="6" max="6" width="18.7109375" style="59" customWidth="1"/>
    <col min="7" max="7" width="57.7109375" style="59" customWidth="1"/>
    <col min="8" max="8" width="18.7109375" style="130" customWidth="1"/>
    <col min="9" max="9" width="24.5703125" style="59" customWidth="1"/>
    <col min="10" max="10" width="33.140625" style="59" customWidth="1"/>
    <col min="11" max="11" width="37" style="59" customWidth="1"/>
    <col min="12" max="18" width="25.7109375" style="59" customWidth="1"/>
    <col min="19" max="16384" width="9.140625" style="59"/>
  </cols>
  <sheetData>
    <row r="2" spans="1:11" x14ac:dyDescent="0.2">
      <c r="H2" s="139"/>
    </row>
    <row r="4" spans="1:11" ht="36" customHeight="1" x14ac:dyDescent="0.2">
      <c r="J4" s="90"/>
    </row>
    <row r="5" spans="1:11" ht="27" customHeight="1" x14ac:dyDescent="0.25">
      <c r="A5" s="270" t="s">
        <v>147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11" ht="18" customHeight="1" x14ac:dyDescent="0.4">
      <c r="A6" s="91"/>
      <c r="B6" s="91"/>
      <c r="C6" s="91"/>
      <c r="D6" s="91"/>
      <c r="E6" s="113"/>
      <c r="F6" s="113"/>
      <c r="G6" s="91"/>
      <c r="H6" s="131"/>
      <c r="I6" s="86"/>
      <c r="J6" s="91"/>
      <c r="K6" s="91"/>
    </row>
    <row r="7" spans="1:11" ht="97.5" customHeight="1" x14ac:dyDescent="0.25">
      <c r="A7" s="91"/>
      <c r="B7" s="61" t="s">
        <v>81</v>
      </c>
      <c r="C7" s="61" t="s">
        <v>134</v>
      </c>
      <c r="D7" s="61" t="s">
        <v>83</v>
      </c>
      <c r="E7" s="61" t="s">
        <v>156</v>
      </c>
      <c r="F7" s="61" t="s">
        <v>135</v>
      </c>
      <c r="G7" s="61" t="s">
        <v>84</v>
      </c>
      <c r="H7" s="132" t="s">
        <v>85</v>
      </c>
      <c r="I7" s="61" t="s">
        <v>143</v>
      </c>
      <c r="J7" s="61" t="s">
        <v>142</v>
      </c>
      <c r="K7" s="91"/>
    </row>
    <row r="8" spans="1:11" ht="34.5" customHeight="1" x14ac:dyDescent="0.25">
      <c r="A8" s="91"/>
      <c r="B8" s="283" t="s">
        <v>89</v>
      </c>
      <c r="C8" s="73" t="s">
        <v>110</v>
      </c>
      <c r="D8" s="81">
        <v>10.579992000000001</v>
      </c>
      <c r="E8" s="277" t="s">
        <v>183</v>
      </c>
      <c r="F8" s="277">
        <f>D8+D9</f>
        <v>22.181283999999998</v>
      </c>
      <c r="G8" s="144" t="s">
        <v>174</v>
      </c>
      <c r="H8" s="133">
        <v>0</v>
      </c>
      <c r="I8" s="116"/>
      <c r="J8" s="303"/>
      <c r="K8" s="91"/>
    </row>
    <row r="9" spans="1:11" ht="17.25" customHeight="1" x14ac:dyDescent="0.25">
      <c r="A9" s="91"/>
      <c r="B9" s="284"/>
      <c r="C9" s="73" t="s">
        <v>108</v>
      </c>
      <c r="D9" s="81">
        <v>11.601291999999999</v>
      </c>
      <c r="E9" s="278"/>
      <c r="F9" s="278"/>
      <c r="G9" s="147" t="s">
        <v>175</v>
      </c>
      <c r="H9" s="133">
        <v>11.601291999999999</v>
      </c>
      <c r="I9" s="151"/>
      <c r="J9" s="304"/>
      <c r="K9" s="91"/>
    </row>
    <row r="10" spans="1:11" ht="24" customHeight="1" x14ac:dyDescent="0.25">
      <c r="A10" s="91"/>
      <c r="B10" s="285" t="s">
        <v>96</v>
      </c>
      <c r="C10" s="71" t="s">
        <v>106</v>
      </c>
      <c r="D10" s="80">
        <v>31.203565999999999</v>
      </c>
      <c r="E10" s="117" t="s">
        <v>158</v>
      </c>
      <c r="F10" s="305">
        <f>D10+D11</f>
        <v>57.299227000000002</v>
      </c>
      <c r="G10" s="124" t="s">
        <v>168</v>
      </c>
      <c r="H10" s="134">
        <v>31.203565999999999</v>
      </c>
      <c r="I10" s="305"/>
      <c r="J10" s="305"/>
      <c r="K10" s="91"/>
    </row>
    <row r="11" spans="1:11" ht="17.25" customHeight="1" x14ac:dyDescent="0.25">
      <c r="A11" s="91"/>
      <c r="B11" s="286"/>
      <c r="C11" s="71" t="s">
        <v>107</v>
      </c>
      <c r="D11" s="80">
        <v>26.095661</v>
      </c>
      <c r="E11" s="117" t="s">
        <v>159</v>
      </c>
      <c r="F11" s="306"/>
      <c r="G11" s="117" t="s">
        <v>159</v>
      </c>
      <c r="H11" s="134">
        <v>26.095661</v>
      </c>
      <c r="I11" s="306"/>
      <c r="J11" s="306"/>
      <c r="K11" s="91"/>
    </row>
    <row r="12" spans="1:11" ht="17.25" customHeight="1" x14ac:dyDescent="0.25">
      <c r="A12" s="91"/>
      <c r="B12" s="287" t="s">
        <v>102</v>
      </c>
      <c r="C12" s="69" t="s">
        <v>111</v>
      </c>
      <c r="D12" s="77">
        <f>26.162</f>
        <v>26.161999999999999</v>
      </c>
      <c r="E12" s="279" t="s">
        <v>160</v>
      </c>
      <c r="F12" s="320">
        <f>D12+D13</f>
        <v>43.325958999999997</v>
      </c>
      <c r="G12" s="336"/>
      <c r="H12" s="333">
        <v>0</v>
      </c>
      <c r="I12" s="307"/>
      <c r="J12" s="307"/>
      <c r="K12" s="91"/>
    </row>
    <row r="13" spans="1:11" ht="17.25" customHeight="1" x14ac:dyDescent="0.25">
      <c r="A13" s="91"/>
      <c r="B13" s="288"/>
      <c r="C13" s="69" t="s">
        <v>103</v>
      </c>
      <c r="D13" s="77">
        <v>17.163958999999998</v>
      </c>
      <c r="E13" s="280"/>
      <c r="F13" s="288"/>
      <c r="G13" s="325"/>
      <c r="H13" s="334"/>
      <c r="I13" s="323"/>
      <c r="J13" s="308"/>
      <c r="K13" s="91"/>
    </row>
    <row r="14" spans="1:11" ht="17.25" customHeight="1" x14ac:dyDescent="0.25">
      <c r="A14" s="91"/>
      <c r="B14" s="289" t="s">
        <v>112</v>
      </c>
      <c r="C14" s="64" t="s">
        <v>116</v>
      </c>
      <c r="D14" s="76">
        <v>46.130099000000001</v>
      </c>
      <c r="E14" s="119" t="s">
        <v>157</v>
      </c>
      <c r="F14" s="335">
        <f>D14+D15</f>
        <v>189.67009800000002</v>
      </c>
      <c r="G14" s="324" t="s">
        <v>139</v>
      </c>
      <c r="H14" s="326">
        <v>100</v>
      </c>
      <c r="I14" s="328"/>
      <c r="J14" s="309"/>
      <c r="K14" s="91"/>
    </row>
    <row r="15" spans="1:11" ht="17.25" customHeight="1" x14ac:dyDescent="0.25">
      <c r="A15" s="91"/>
      <c r="B15" s="290"/>
      <c r="C15" s="64" t="s">
        <v>115</v>
      </c>
      <c r="D15" s="76">
        <f>19.999999+111.93+11.61</f>
        <v>143.53999900000002</v>
      </c>
      <c r="E15" s="119" t="s">
        <v>182</v>
      </c>
      <c r="F15" s="290"/>
      <c r="G15" s="325"/>
      <c r="H15" s="327"/>
      <c r="I15" s="329"/>
      <c r="J15" s="310"/>
      <c r="K15" s="91"/>
    </row>
    <row r="16" spans="1:11" ht="60.75" customHeight="1" x14ac:dyDescent="0.25">
      <c r="A16" s="91"/>
      <c r="B16" s="291" t="s">
        <v>114</v>
      </c>
      <c r="C16" s="126" t="s">
        <v>118</v>
      </c>
      <c r="D16" s="127">
        <v>82.183997999999974</v>
      </c>
      <c r="E16" s="127" t="s">
        <v>161</v>
      </c>
      <c r="F16" s="295">
        <f>D16+D17+D18</f>
        <v>109.80578099999997</v>
      </c>
      <c r="G16" s="163" t="s">
        <v>140</v>
      </c>
      <c r="H16" s="140">
        <v>27.87</v>
      </c>
      <c r="I16" s="330"/>
      <c r="J16" s="314"/>
      <c r="K16" s="91"/>
    </row>
    <row r="17" spans="1:11" ht="17.25" customHeight="1" x14ac:dyDescent="0.25">
      <c r="A17" s="91"/>
      <c r="B17" s="292"/>
      <c r="C17" s="126" t="s">
        <v>119</v>
      </c>
      <c r="D17" s="127">
        <v>5.4929559999999995</v>
      </c>
      <c r="E17" s="127" t="s">
        <v>48</v>
      </c>
      <c r="F17" s="296"/>
      <c r="G17" s="164"/>
      <c r="H17" s="165">
        <v>0</v>
      </c>
      <c r="I17" s="331"/>
      <c r="J17" s="315"/>
      <c r="K17" s="91"/>
    </row>
    <row r="18" spans="1:11" ht="30.75" customHeight="1" x14ac:dyDescent="0.25">
      <c r="A18" s="91"/>
      <c r="B18" s="292"/>
      <c r="C18" s="126" t="s">
        <v>121</v>
      </c>
      <c r="D18" s="127">
        <v>22.128827000000001</v>
      </c>
      <c r="E18" s="127" t="s">
        <v>162</v>
      </c>
      <c r="F18" s="297"/>
      <c r="G18" s="163" t="s">
        <v>140</v>
      </c>
      <c r="H18" s="166">
        <v>22.128827000000001</v>
      </c>
      <c r="I18" s="332"/>
      <c r="J18" s="316"/>
      <c r="K18" s="91"/>
    </row>
    <row r="19" spans="1:11" ht="17.25" customHeight="1" x14ac:dyDescent="0.25">
      <c r="A19" s="91"/>
      <c r="B19" s="281" t="s">
        <v>117</v>
      </c>
      <c r="C19" s="128" t="s">
        <v>99</v>
      </c>
      <c r="D19" s="129">
        <v>28.265285000000002</v>
      </c>
      <c r="E19" s="142" t="s">
        <v>163</v>
      </c>
      <c r="F19" s="300">
        <f>D19+D20+D21+D22</f>
        <v>100.92270199999999</v>
      </c>
      <c r="G19" s="145" t="s">
        <v>169</v>
      </c>
      <c r="H19" s="150">
        <v>28.265285000000002</v>
      </c>
      <c r="I19" s="300"/>
      <c r="J19" s="317"/>
      <c r="K19" s="91"/>
    </row>
    <row r="20" spans="1:11" ht="17.25" customHeight="1" x14ac:dyDescent="0.25">
      <c r="A20" s="91"/>
      <c r="B20" s="282"/>
      <c r="C20" s="128" t="s">
        <v>100</v>
      </c>
      <c r="D20" s="129">
        <v>16.124039000000003</v>
      </c>
      <c r="E20" s="142" t="s">
        <v>166</v>
      </c>
      <c r="F20" s="321"/>
      <c r="G20" s="145" t="s">
        <v>170</v>
      </c>
      <c r="H20" s="150">
        <v>16.124039000000003</v>
      </c>
      <c r="I20" s="301"/>
      <c r="J20" s="318"/>
      <c r="K20" s="91"/>
    </row>
    <row r="21" spans="1:11" ht="17.25" customHeight="1" x14ac:dyDescent="0.25">
      <c r="A21" s="91"/>
      <c r="B21" s="282"/>
      <c r="C21" s="128" t="s">
        <v>91</v>
      </c>
      <c r="D21" s="129">
        <v>29.591012999999997</v>
      </c>
      <c r="E21" s="142" t="s">
        <v>166</v>
      </c>
      <c r="F21" s="321"/>
      <c r="G21" s="148" t="s">
        <v>171</v>
      </c>
      <c r="H21" s="150">
        <v>29.591012999999997</v>
      </c>
      <c r="I21" s="301"/>
      <c r="J21" s="318"/>
      <c r="K21" s="91"/>
    </row>
    <row r="22" spans="1:11" ht="29.25" customHeight="1" x14ac:dyDescent="0.25">
      <c r="A22" s="91"/>
      <c r="B22" s="282"/>
      <c r="C22" s="128" t="s">
        <v>94</v>
      </c>
      <c r="D22" s="129">
        <v>26.942365000000002</v>
      </c>
      <c r="E22" s="142" t="s">
        <v>163</v>
      </c>
      <c r="F22" s="322"/>
      <c r="G22" s="145" t="s">
        <v>169</v>
      </c>
      <c r="H22" s="150">
        <v>26.942365000000002</v>
      </c>
      <c r="I22" s="302"/>
      <c r="J22" s="319"/>
      <c r="K22" s="91"/>
    </row>
    <row r="23" spans="1:11" ht="48" customHeight="1" x14ac:dyDescent="0.25">
      <c r="A23" s="91"/>
      <c r="B23" s="311" t="s">
        <v>120</v>
      </c>
      <c r="C23" s="115" t="s">
        <v>90</v>
      </c>
      <c r="D23" s="122">
        <v>101.96261599999998</v>
      </c>
      <c r="E23" s="143" t="s">
        <v>184</v>
      </c>
      <c r="F23" s="293">
        <f>D23+D24+D25+D26</f>
        <v>188.24918299999996</v>
      </c>
      <c r="G23" s="146" t="s">
        <v>177</v>
      </c>
      <c r="H23" s="135">
        <v>75.849999999999994</v>
      </c>
      <c r="I23" s="125"/>
      <c r="J23" s="293"/>
      <c r="K23" s="91"/>
    </row>
    <row r="24" spans="1:11" ht="17.25" customHeight="1" x14ac:dyDescent="0.25">
      <c r="A24" s="91"/>
      <c r="B24" s="312"/>
      <c r="C24" s="115" t="s">
        <v>113</v>
      </c>
      <c r="D24" s="122">
        <f>23.169018+2.67</f>
        <v>25.839018000000003</v>
      </c>
      <c r="E24" s="122" t="s">
        <v>167</v>
      </c>
      <c r="F24" s="298"/>
      <c r="G24" s="146" t="s">
        <v>176</v>
      </c>
      <c r="H24" s="135">
        <f>23.169018+2.67</f>
        <v>25.839018000000003</v>
      </c>
      <c r="I24" s="152"/>
      <c r="J24" s="294"/>
      <c r="K24" s="91"/>
    </row>
    <row r="25" spans="1:11" ht="17.25" customHeight="1" x14ac:dyDescent="0.25">
      <c r="A25" s="91"/>
      <c r="B25" s="312"/>
      <c r="C25" s="115" t="s">
        <v>95</v>
      </c>
      <c r="D25" s="122">
        <v>43.312152000000005</v>
      </c>
      <c r="E25" s="122" t="s">
        <v>164</v>
      </c>
      <c r="F25" s="298"/>
      <c r="G25" s="146" t="s">
        <v>173</v>
      </c>
      <c r="H25" s="135">
        <v>43.312152000000005</v>
      </c>
      <c r="I25" s="114"/>
      <c r="J25" s="293"/>
      <c r="K25" s="91"/>
    </row>
    <row r="26" spans="1:11" ht="17.25" customHeight="1" x14ac:dyDescent="0.25">
      <c r="A26" s="91"/>
      <c r="B26" s="313"/>
      <c r="C26" s="115" t="s">
        <v>97</v>
      </c>
      <c r="D26" s="122">
        <v>17.135396999999998</v>
      </c>
      <c r="E26" s="122" t="s">
        <v>165</v>
      </c>
      <c r="F26" s="299"/>
      <c r="G26" s="149" t="s">
        <v>172</v>
      </c>
      <c r="H26" s="135">
        <v>17.135396999999998</v>
      </c>
      <c r="I26" s="153"/>
      <c r="J26" s="294"/>
      <c r="K26" s="91"/>
    </row>
    <row r="27" spans="1:11" ht="17.25" customHeight="1" x14ac:dyDescent="0.25">
      <c r="A27" s="91"/>
      <c r="B27" s="103" t="s">
        <v>19</v>
      </c>
      <c r="C27" s="97"/>
      <c r="D27" s="98">
        <f>D8+D9+D10+D11+D12+D13+D14+D15+D16+D17+D18+D19+D20+D21+D22+D23+D24+D25+D26</f>
        <v>711.45423400000004</v>
      </c>
      <c r="E27" s="98"/>
      <c r="F27" s="98">
        <f>F8+F10+F11+F12+F14+F16+F17+F18+F19+F20+F21+F22+F23+F25</f>
        <v>711.45423400000004</v>
      </c>
      <c r="G27" s="104"/>
      <c r="H27" s="136">
        <f>H8+H9+H10+H11+H12+H13+H14+H15+H16+H17+H18+H19+H20+H21+H22+H23+H24+H25+H26</f>
        <v>481.95861500000007</v>
      </c>
      <c r="I27" s="98"/>
      <c r="J27" s="98"/>
      <c r="K27" s="91"/>
    </row>
    <row r="28" spans="1:11" ht="17.25" customHeight="1" x14ac:dyDescent="0.25">
      <c r="A28" s="92"/>
      <c r="B28" s="109"/>
      <c r="C28" s="110"/>
      <c r="D28" s="111"/>
      <c r="E28" s="111"/>
      <c r="F28" s="111"/>
      <c r="G28" s="112"/>
      <c r="H28" s="137"/>
      <c r="I28" s="111"/>
      <c r="J28" s="111"/>
      <c r="K28" s="92"/>
    </row>
    <row r="29" spans="1:11" s="106" customFormat="1" ht="27" hidden="1" customHeight="1" outlineLevel="1" x14ac:dyDescent="0.25">
      <c r="A29" s="276" t="s">
        <v>178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</row>
    <row r="30" spans="1:11" s="106" customFormat="1" ht="17.25" hidden="1" customHeight="1" outlineLevel="1" x14ac:dyDescent="0.25">
      <c r="A30" s="105"/>
      <c r="B30" s="107"/>
      <c r="C30" s="93"/>
      <c r="D30" s="94"/>
      <c r="E30" s="94"/>
      <c r="F30" s="94"/>
      <c r="G30" s="108"/>
      <c r="H30" s="138"/>
      <c r="I30" s="94"/>
      <c r="J30" s="94"/>
      <c r="K30" s="105"/>
    </row>
    <row r="31" spans="1:11" s="106" customFormat="1" ht="60" hidden="1" customHeight="1" outlineLevel="1" x14ac:dyDescent="0.25">
      <c r="A31" s="105"/>
      <c r="B31" s="167" t="s">
        <v>87</v>
      </c>
      <c r="C31" s="168" t="s">
        <v>149</v>
      </c>
      <c r="D31" s="167" t="s">
        <v>83</v>
      </c>
      <c r="E31" s="107"/>
      <c r="F31" s="94"/>
      <c r="G31" s="108"/>
      <c r="H31" s="138"/>
      <c r="I31" s="94"/>
      <c r="J31" s="94"/>
      <c r="K31" s="105"/>
    </row>
    <row r="32" spans="1:11" s="106" customFormat="1" ht="45" hidden="1" customHeight="1" outlineLevel="1" x14ac:dyDescent="0.25">
      <c r="A32" s="105"/>
      <c r="B32" s="167" t="s">
        <v>150</v>
      </c>
      <c r="C32" s="168" t="s">
        <v>148</v>
      </c>
      <c r="D32" s="169">
        <v>400</v>
      </c>
      <c r="E32" s="94"/>
      <c r="F32" s="94"/>
      <c r="G32" s="108"/>
      <c r="H32" s="138"/>
      <c r="I32" s="94"/>
      <c r="J32" s="94"/>
      <c r="K32" s="105"/>
    </row>
    <row r="33" spans="1:11" s="106" customFormat="1" ht="50.25" hidden="1" customHeight="1" outlineLevel="1" x14ac:dyDescent="0.25">
      <c r="A33" s="105"/>
      <c r="B33" s="167" t="s">
        <v>179</v>
      </c>
      <c r="C33" s="168" t="s">
        <v>180</v>
      </c>
      <c r="D33" s="169">
        <v>100</v>
      </c>
      <c r="E33" s="94"/>
      <c r="F33" s="94"/>
      <c r="G33" s="108"/>
      <c r="H33" s="138"/>
      <c r="I33" s="94"/>
      <c r="J33" s="94"/>
      <c r="K33" s="105"/>
    </row>
    <row r="34" spans="1:11" s="106" customFormat="1" ht="17.25" hidden="1" customHeight="1" outlineLevel="1" x14ac:dyDescent="0.25">
      <c r="A34" s="105"/>
      <c r="B34" s="167" t="s">
        <v>151</v>
      </c>
      <c r="C34" s="168" t="s">
        <v>152</v>
      </c>
      <c r="D34" s="169">
        <v>200</v>
      </c>
      <c r="E34" s="94"/>
      <c r="F34" s="94"/>
      <c r="G34" s="108"/>
      <c r="H34" s="138"/>
      <c r="I34" s="94"/>
      <c r="J34" s="94"/>
      <c r="K34" s="105"/>
    </row>
    <row r="35" spans="1:11" s="106" customFormat="1" ht="45" hidden="1" customHeight="1" outlineLevel="1" x14ac:dyDescent="0.25">
      <c r="A35" s="105"/>
      <c r="B35" s="167" t="s">
        <v>153</v>
      </c>
      <c r="C35" s="168" t="s">
        <v>155</v>
      </c>
      <c r="D35" s="169">
        <v>600</v>
      </c>
      <c r="E35" s="94"/>
      <c r="F35" s="94"/>
      <c r="G35" s="108"/>
      <c r="H35" s="138"/>
      <c r="I35" s="94"/>
      <c r="J35" s="94"/>
      <c r="K35" s="105"/>
    </row>
    <row r="36" spans="1:11" s="106" customFormat="1" ht="45" hidden="1" customHeight="1" outlineLevel="1" x14ac:dyDescent="0.25">
      <c r="A36" s="105"/>
      <c r="B36" s="167" t="s">
        <v>154</v>
      </c>
      <c r="C36" s="168" t="s">
        <v>4</v>
      </c>
      <c r="D36" s="169">
        <v>100</v>
      </c>
      <c r="E36" s="94"/>
      <c r="F36" s="94"/>
      <c r="G36" s="108"/>
      <c r="H36" s="138"/>
      <c r="I36" s="94"/>
      <c r="J36" s="94"/>
      <c r="K36" s="105"/>
    </row>
    <row r="37" spans="1:11" s="106" customFormat="1" ht="35.25" hidden="1" customHeight="1" outlineLevel="1" x14ac:dyDescent="0.25">
      <c r="A37" s="105"/>
      <c r="B37" s="167" t="s">
        <v>181</v>
      </c>
      <c r="C37" s="168" t="s">
        <v>165</v>
      </c>
      <c r="D37" s="169">
        <v>400</v>
      </c>
      <c r="E37" s="94"/>
      <c r="F37" s="94"/>
      <c r="G37" s="108"/>
      <c r="H37" s="138"/>
      <c r="I37" s="94"/>
      <c r="J37" s="94"/>
      <c r="K37" s="105"/>
    </row>
    <row r="38" spans="1:11" s="106" customFormat="1" ht="17.25" hidden="1" customHeight="1" outlineLevel="1" x14ac:dyDescent="0.25">
      <c r="A38" s="105"/>
      <c r="B38" s="167"/>
      <c r="C38" s="168"/>
      <c r="D38" s="169">
        <v>18000</v>
      </c>
      <c r="E38" s="94"/>
      <c r="F38" s="94"/>
      <c r="G38" s="108"/>
      <c r="H38" s="138"/>
      <c r="I38" s="94"/>
      <c r="J38" s="94"/>
      <c r="K38" s="105"/>
    </row>
    <row r="39" spans="1:11" s="106" customFormat="1" ht="17.25" hidden="1" customHeight="1" outlineLevel="1" x14ac:dyDescent="0.25">
      <c r="A39" s="105"/>
      <c r="B39" s="107"/>
      <c r="C39" s="93"/>
      <c r="D39" s="94"/>
      <c r="E39" s="94"/>
      <c r="F39" s="94"/>
      <c r="G39" s="108"/>
      <c r="H39" s="138"/>
      <c r="I39" s="94"/>
      <c r="J39" s="94"/>
      <c r="K39" s="105"/>
    </row>
    <row r="40" spans="1:11" s="106" customFormat="1" ht="17.25" hidden="1" customHeight="1" outlineLevel="1" x14ac:dyDescent="0.25">
      <c r="A40" s="105"/>
      <c r="B40" s="107"/>
      <c r="C40" s="93"/>
      <c r="D40" s="94"/>
      <c r="E40" s="94"/>
      <c r="F40" s="94"/>
      <c r="G40" s="108"/>
      <c r="H40" s="138"/>
      <c r="I40" s="94"/>
      <c r="J40" s="94"/>
      <c r="K40" s="105"/>
    </row>
    <row r="41" spans="1:11" s="106" customFormat="1" ht="17.25" hidden="1" customHeight="1" outlineLevel="1" x14ac:dyDescent="0.25">
      <c r="A41" s="105"/>
      <c r="B41" s="107"/>
      <c r="C41" s="93"/>
      <c r="D41" s="94"/>
      <c r="E41" s="94"/>
      <c r="F41" s="94"/>
      <c r="G41" s="108"/>
      <c r="H41" s="138"/>
      <c r="I41" s="94"/>
      <c r="J41" s="94"/>
      <c r="K41" s="105"/>
    </row>
    <row r="42" spans="1:11" s="106" customFormat="1" ht="17.25" hidden="1" customHeight="1" outlineLevel="1" x14ac:dyDescent="0.25">
      <c r="A42" s="105"/>
      <c r="B42" s="107"/>
      <c r="C42" s="93"/>
      <c r="D42" s="94"/>
      <c r="E42" s="94"/>
      <c r="F42" s="94"/>
      <c r="G42" s="108"/>
      <c r="H42" s="138"/>
      <c r="I42" s="94"/>
      <c r="J42" s="94"/>
      <c r="K42" s="105"/>
    </row>
    <row r="43" spans="1:11" s="106" customFormat="1" ht="17.25" customHeight="1" collapsed="1" x14ac:dyDescent="0.25">
      <c r="A43" s="105"/>
      <c r="B43" s="107"/>
      <c r="C43" s="93"/>
      <c r="D43" s="94"/>
      <c r="E43" s="94"/>
      <c r="F43" s="94"/>
      <c r="G43" s="108"/>
      <c r="H43" s="138"/>
      <c r="I43" s="94"/>
      <c r="J43" s="94"/>
      <c r="K43" s="105"/>
    </row>
    <row r="44" spans="1:11" ht="27" hidden="1" customHeight="1" outlineLevel="1" x14ac:dyDescent="0.25">
      <c r="A44" s="270" t="s">
        <v>146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</row>
    <row r="45" spans="1:11" ht="16.5" hidden="1" customHeight="1" outlineLevel="1" x14ac:dyDescent="0.4">
      <c r="A45" s="91"/>
      <c r="B45" s="91"/>
      <c r="C45" s="91"/>
      <c r="D45" s="91"/>
      <c r="E45" s="113"/>
      <c r="F45" s="113"/>
      <c r="G45" s="91"/>
      <c r="H45" s="131"/>
      <c r="I45" s="86"/>
      <c r="J45" s="91"/>
      <c r="K45" s="91"/>
    </row>
    <row r="46" spans="1:11" ht="97.5" hidden="1" customHeight="1" outlineLevel="1" x14ac:dyDescent="0.25">
      <c r="A46" s="91"/>
      <c r="B46" s="61" t="s">
        <v>81</v>
      </c>
      <c r="C46" s="61" t="s">
        <v>134</v>
      </c>
      <c r="D46" s="61" t="s">
        <v>83</v>
      </c>
      <c r="E46" s="61"/>
      <c r="F46" s="61" t="s">
        <v>135</v>
      </c>
      <c r="G46" s="61" t="s">
        <v>84</v>
      </c>
      <c r="H46" s="132" t="s">
        <v>85</v>
      </c>
      <c r="I46" s="61" t="s">
        <v>143</v>
      </c>
      <c r="J46" s="61" t="s">
        <v>142</v>
      </c>
      <c r="K46" s="91"/>
    </row>
    <row r="47" spans="1:11" ht="33" hidden="1" customHeight="1" outlineLevel="1" x14ac:dyDescent="0.25">
      <c r="A47" s="91"/>
      <c r="B47" s="283" t="s">
        <v>89</v>
      </c>
      <c r="C47" s="73" t="s">
        <v>110</v>
      </c>
      <c r="D47" s="81">
        <v>10.579992000000001</v>
      </c>
      <c r="E47" s="116"/>
      <c r="F47" s="303">
        <f>D47+D48</f>
        <v>22.181283999999998</v>
      </c>
      <c r="G47" s="283" t="s">
        <v>136</v>
      </c>
      <c r="H47" s="347">
        <f>D47+D48</f>
        <v>22.181283999999998</v>
      </c>
      <c r="I47" s="303">
        <f>F47-H47</f>
        <v>0</v>
      </c>
      <c r="J47" s="303">
        <f>40-H47</f>
        <v>17.818716000000002</v>
      </c>
      <c r="K47" s="91"/>
    </row>
    <row r="48" spans="1:11" ht="17.25" hidden="1" customHeight="1" outlineLevel="1" x14ac:dyDescent="0.25">
      <c r="A48" s="91"/>
      <c r="B48" s="284"/>
      <c r="C48" s="73" t="s">
        <v>108</v>
      </c>
      <c r="D48" s="81">
        <v>11.601291999999999</v>
      </c>
      <c r="E48" s="116"/>
      <c r="F48" s="346"/>
      <c r="G48" s="284"/>
      <c r="H48" s="348"/>
      <c r="I48" s="349"/>
      <c r="J48" s="304"/>
      <c r="K48" s="91"/>
    </row>
    <row r="49" spans="1:11" ht="17.25" hidden="1" customHeight="1" outlineLevel="1" x14ac:dyDescent="0.25">
      <c r="A49" s="91"/>
      <c r="B49" s="285" t="s">
        <v>96</v>
      </c>
      <c r="C49" s="71" t="s">
        <v>106</v>
      </c>
      <c r="D49" s="80">
        <v>31.203565999999999</v>
      </c>
      <c r="E49" s="117"/>
      <c r="F49" s="350">
        <f>D49+D50</f>
        <v>57.299227000000002</v>
      </c>
      <c r="G49" s="351" t="s">
        <v>137</v>
      </c>
      <c r="H49" s="352">
        <f>F49</f>
        <v>57.299227000000002</v>
      </c>
      <c r="I49" s="305">
        <f>F49-H49</f>
        <v>0</v>
      </c>
      <c r="J49" s="305">
        <f>100-H49</f>
        <v>42.700772999999998</v>
      </c>
      <c r="K49" s="91"/>
    </row>
    <row r="50" spans="1:11" ht="17.25" hidden="1" customHeight="1" outlineLevel="1" x14ac:dyDescent="0.25">
      <c r="A50" s="91"/>
      <c r="B50" s="286"/>
      <c r="C50" s="71" t="s">
        <v>107</v>
      </c>
      <c r="D50" s="80">
        <v>26.095661</v>
      </c>
      <c r="E50" s="117"/>
      <c r="F50" s="286"/>
      <c r="G50" s="339"/>
      <c r="H50" s="353"/>
      <c r="I50" s="306"/>
      <c r="J50" s="306"/>
      <c r="K50" s="91"/>
    </row>
    <row r="51" spans="1:11" ht="17.25" hidden="1" customHeight="1" outlineLevel="1" x14ac:dyDescent="0.25">
      <c r="A51" s="91"/>
      <c r="B51" s="287" t="s">
        <v>102</v>
      </c>
      <c r="C51" s="69" t="s">
        <v>111</v>
      </c>
      <c r="D51" s="77">
        <f>26.162</f>
        <v>26.161999999999999</v>
      </c>
      <c r="E51" s="118"/>
      <c r="F51" s="320">
        <f>D51+D52</f>
        <v>43.325958999999997</v>
      </c>
      <c r="G51" s="252" t="s">
        <v>138</v>
      </c>
      <c r="H51" s="333">
        <v>40</v>
      </c>
      <c r="I51" s="307">
        <f>F51-H51</f>
        <v>3.3259589999999974</v>
      </c>
      <c r="J51" s="307">
        <v>0</v>
      </c>
      <c r="K51" s="91"/>
    </row>
    <row r="52" spans="1:11" ht="17.25" hidden="1" customHeight="1" outlineLevel="1" x14ac:dyDescent="0.25">
      <c r="A52" s="91"/>
      <c r="B52" s="288"/>
      <c r="C52" s="69" t="s">
        <v>103</v>
      </c>
      <c r="D52" s="77">
        <v>17.163958999999998</v>
      </c>
      <c r="E52" s="118"/>
      <c r="F52" s="288"/>
      <c r="G52" s="339"/>
      <c r="H52" s="334"/>
      <c r="I52" s="323"/>
      <c r="J52" s="308"/>
      <c r="K52" s="91"/>
    </row>
    <row r="53" spans="1:11" ht="17.25" hidden="1" customHeight="1" outlineLevel="1" x14ac:dyDescent="0.25">
      <c r="A53" s="91"/>
      <c r="B53" s="289" t="s">
        <v>112</v>
      </c>
      <c r="C53" s="64" t="s">
        <v>116</v>
      </c>
      <c r="D53" s="76">
        <v>46.130099000000001</v>
      </c>
      <c r="E53" s="119"/>
      <c r="F53" s="335">
        <f>D53+D54</f>
        <v>189.67009800000002</v>
      </c>
      <c r="G53" s="249" t="s">
        <v>139</v>
      </c>
      <c r="H53" s="326">
        <v>100</v>
      </c>
      <c r="I53" s="328">
        <f>F53-H53</f>
        <v>89.670098000000024</v>
      </c>
      <c r="J53" s="309">
        <v>0</v>
      </c>
      <c r="K53" s="91"/>
    </row>
    <row r="54" spans="1:11" ht="17.25" hidden="1" customHeight="1" outlineLevel="1" x14ac:dyDescent="0.25">
      <c r="A54" s="91"/>
      <c r="B54" s="290"/>
      <c r="C54" s="64" t="s">
        <v>115</v>
      </c>
      <c r="D54" s="76">
        <f>19.999999+111.93+11.61</f>
        <v>143.53999900000002</v>
      </c>
      <c r="E54" s="119"/>
      <c r="F54" s="290"/>
      <c r="G54" s="319"/>
      <c r="H54" s="327"/>
      <c r="I54" s="329"/>
      <c r="J54" s="310"/>
      <c r="K54" s="91"/>
    </row>
    <row r="55" spans="1:11" ht="17.25" hidden="1" customHeight="1" outlineLevel="1" x14ac:dyDescent="0.25">
      <c r="A55" s="91"/>
      <c r="B55" s="291" t="s">
        <v>114</v>
      </c>
      <c r="C55" s="62" t="s">
        <v>118</v>
      </c>
      <c r="D55" s="75">
        <v>82.183997999999974</v>
      </c>
      <c r="E55" s="120"/>
      <c r="F55" s="343">
        <f>D55+D56+D57</f>
        <v>109.80578099999997</v>
      </c>
      <c r="G55" s="246" t="s">
        <v>145</v>
      </c>
      <c r="H55" s="354">
        <v>109.81</v>
      </c>
      <c r="I55" s="340">
        <f>F55-H55</f>
        <v>-4.2190000000346117E-3</v>
      </c>
      <c r="J55" s="343">
        <f>50+39+24-H55</f>
        <v>3.1899999999999977</v>
      </c>
      <c r="K55" s="91"/>
    </row>
    <row r="56" spans="1:11" ht="17.25" hidden="1" customHeight="1" outlineLevel="1" x14ac:dyDescent="0.25">
      <c r="A56" s="91"/>
      <c r="B56" s="292"/>
      <c r="C56" s="62" t="s">
        <v>119</v>
      </c>
      <c r="D56" s="75">
        <v>5.4929559999999995</v>
      </c>
      <c r="E56" s="120"/>
      <c r="F56" s="292"/>
      <c r="G56" s="318"/>
      <c r="H56" s="355"/>
      <c r="I56" s="341"/>
      <c r="J56" s="344"/>
      <c r="K56" s="91"/>
    </row>
    <row r="57" spans="1:11" ht="17.25" hidden="1" customHeight="1" outlineLevel="1" x14ac:dyDescent="0.25">
      <c r="A57" s="91"/>
      <c r="B57" s="292"/>
      <c r="C57" s="62" t="s">
        <v>121</v>
      </c>
      <c r="D57" s="75">
        <v>22.128827000000001</v>
      </c>
      <c r="E57" s="120"/>
      <c r="F57" s="292"/>
      <c r="G57" s="319"/>
      <c r="H57" s="327"/>
      <c r="I57" s="342"/>
      <c r="J57" s="344"/>
      <c r="K57" s="91"/>
    </row>
    <row r="58" spans="1:11" ht="17.25" hidden="1" customHeight="1" outlineLevel="1" x14ac:dyDescent="0.25">
      <c r="A58" s="91"/>
      <c r="B58" s="281" t="s">
        <v>117</v>
      </c>
      <c r="C58" s="99" t="s">
        <v>99</v>
      </c>
      <c r="D58" s="100">
        <v>28.265285000000002</v>
      </c>
      <c r="E58" s="121"/>
      <c r="F58" s="345">
        <f>D58+D59+D60+D61</f>
        <v>100.92270199999999</v>
      </c>
      <c r="G58" s="356" t="s">
        <v>141</v>
      </c>
      <c r="H58" s="357">
        <v>100</v>
      </c>
      <c r="I58" s="317">
        <f>F58-H58</f>
        <v>0.92270199999998681</v>
      </c>
      <c r="J58" s="317">
        <v>0</v>
      </c>
      <c r="K58" s="91"/>
    </row>
    <row r="59" spans="1:11" ht="17.25" hidden="1" customHeight="1" outlineLevel="1" x14ac:dyDescent="0.25">
      <c r="A59" s="91"/>
      <c r="B59" s="282"/>
      <c r="C59" s="99" t="s">
        <v>100</v>
      </c>
      <c r="D59" s="100">
        <v>16.124039000000003</v>
      </c>
      <c r="E59" s="121"/>
      <c r="F59" s="282"/>
      <c r="G59" s="318"/>
      <c r="H59" s="358"/>
      <c r="I59" s="337"/>
      <c r="J59" s="318"/>
      <c r="K59" s="91"/>
    </row>
    <row r="60" spans="1:11" ht="17.25" hidden="1" customHeight="1" outlineLevel="1" x14ac:dyDescent="0.25">
      <c r="A60" s="91"/>
      <c r="B60" s="282"/>
      <c r="C60" s="99" t="s">
        <v>91</v>
      </c>
      <c r="D60" s="100">
        <v>29.591012999999997</v>
      </c>
      <c r="E60" s="121"/>
      <c r="F60" s="282"/>
      <c r="G60" s="318"/>
      <c r="H60" s="358"/>
      <c r="I60" s="337"/>
      <c r="J60" s="318"/>
      <c r="K60" s="91"/>
    </row>
    <row r="61" spans="1:11" ht="29.25" hidden="1" customHeight="1" outlineLevel="1" x14ac:dyDescent="0.25">
      <c r="A61" s="91"/>
      <c r="B61" s="282"/>
      <c r="C61" s="99" t="s">
        <v>94</v>
      </c>
      <c r="D61" s="100">
        <v>26.942365000000002</v>
      </c>
      <c r="E61" s="121"/>
      <c r="F61" s="282"/>
      <c r="G61" s="319"/>
      <c r="H61" s="359"/>
      <c r="I61" s="338"/>
      <c r="J61" s="319"/>
      <c r="K61" s="91"/>
    </row>
    <row r="62" spans="1:11" ht="17.25" hidden="1" customHeight="1" outlineLevel="1" x14ac:dyDescent="0.25">
      <c r="A62" s="91"/>
      <c r="B62" s="365" t="s">
        <v>120</v>
      </c>
      <c r="C62" s="101" t="s">
        <v>90</v>
      </c>
      <c r="D62" s="102">
        <v>101.96261599999998</v>
      </c>
      <c r="E62" s="122"/>
      <c r="F62" s="367">
        <f>D62+D63</f>
        <v>127.80163399999998</v>
      </c>
      <c r="G62" s="311" t="s">
        <v>59</v>
      </c>
      <c r="H62" s="368">
        <v>60</v>
      </c>
      <c r="I62" s="369">
        <f>F62-H62</f>
        <v>67.801633999999979</v>
      </c>
      <c r="J62" s="293">
        <v>0</v>
      </c>
      <c r="K62" s="91"/>
    </row>
    <row r="63" spans="1:11" ht="17.25" hidden="1" customHeight="1" outlineLevel="1" x14ac:dyDescent="0.25">
      <c r="A63" s="91"/>
      <c r="B63" s="366"/>
      <c r="C63" s="101" t="s">
        <v>113</v>
      </c>
      <c r="D63" s="102">
        <f>23.169018+2.67</f>
        <v>25.839018000000003</v>
      </c>
      <c r="E63" s="122"/>
      <c r="F63" s="366"/>
      <c r="G63" s="319"/>
      <c r="H63" s="359"/>
      <c r="I63" s="370"/>
      <c r="J63" s="319"/>
      <c r="K63" s="91"/>
    </row>
    <row r="64" spans="1:11" ht="17.25" hidden="1" customHeight="1" outlineLevel="1" x14ac:dyDescent="0.25">
      <c r="A64" s="91"/>
      <c r="B64" s="360" t="s">
        <v>120</v>
      </c>
      <c r="C64" s="95" t="s">
        <v>95</v>
      </c>
      <c r="D64" s="96">
        <v>43.312152000000005</v>
      </c>
      <c r="E64" s="123"/>
      <c r="F64" s="362">
        <f>D64+D65</f>
        <v>60.447549000000002</v>
      </c>
      <c r="G64" s="363" t="s">
        <v>144</v>
      </c>
      <c r="H64" s="364">
        <f>F64</f>
        <v>60.447549000000002</v>
      </c>
      <c r="I64" s="295">
        <f>F64-H64</f>
        <v>0</v>
      </c>
      <c r="J64" s="295">
        <f>140-H64</f>
        <v>79.552450999999991</v>
      </c>
      <c r="K64" s="91"/>
    </row>
    <row r="65" spans="1:11" ht="17.25" hidden="1" customHeight="1" outlineLevel="1" x14ac:dyDescent="0.25">
      <c r="A65" s="91"/>
      <c r="B65" s="361"/>
      <c r="C65" s="95" t="s">
        <v>97</v>
      </c>
      <c r="D65" s="96">
        <v>17.135396999999998</v>
      </c>
      <c r="E65" s="123"/>
      <c r="F65" s="361"/>
      <c r="G65" s="319"/>
      <c r="H65" s="359"/>
      <c r="I65" s="338"/>
      <c r="J65" s="319"/>
      <c r="K65" s="91"/>
    </row>
    <row r="66" spans="1:11" ht="17.25" hidden="1" customHeight="1" outlineLevel="1" x14ac:dyDescent="0.25">
      <c r="A66" s="91"/>
      <c r="B66" s="103" t="s">
        <v>19</v>
      </c>
      <c r="C66" s="97"/>
      <c r="D66" s="98">
        <f>D47+D48+D49+D50+D51+D52+D53+D54+D55+D56+D57+D58+D59+D60+D61+D62+D63+D64+D65</f>
        <v>711.45423400000004</v>
      </c>
      <c r="E66" s="98"/>
      <c r="F66" s="98">
        <f>F47+F48+F49+F50+F51+F52+F53+F54+F55+F56+F57+F58+F59+F60+F61+F62+F63+F64+F65</f>
        <v>711.45423400000004</v>
      </c>
      <c r="G66" s="104"/>
      <c r="H66" s="136">
        <f>H47+H48+H49+H50+H51+H52+H53+H54+H55+H56+H57+H58+H59+H60+H61+H62+H63+H64+H65</f>
        <v>549.73806000000002</v>
      </c>
      <c r="I66" s="98">
        <f>I47+I48+I49+I50+I51+I52+I53+I54+I55+I56+I57+I58+I59+I60+I61+I62+I63+I64+I65</f>
        <v>161.71617399999997</v>
      </c>
      <c r="J66" s="98">
        <f>J47+J48+J49+J50+J51+J52+J53+J54+J55+J56+J57+J58+J59+J60+J61+J62+J63+J64+J65</f>
        <v>143.26193999999998</v>
      </c>
      <c r="K66" s="91"/>
    </row>
    <row r="67" spans="1:11" hidden="1" outlineLevel="1" x14ac:dyDescent="0.2"/>
    <row r="68" spans="1:11" hidden="1" outlineLevel="1" x14ac:dyDescent="0.2"/>
    <row r="69" spans="1:11" hidden="1" outlineLevel="1" x14ac:dyDescent="0.2">
      <c r="H69" s="141"/>
    </row>
    <row r="70" spans="1:11" collapsed="1" x14ac:dyDescent="0.2">
      <c r="K70" s="89"/>
    </row>
    <row r="72" spans="1:11" x14ac:dyDescent="0.2">
      <c r="E72" s="89"/>
    </row>
  </sheetData>
  <mergeCells count="84">
    <mergeCell ref="J64:J65"/>
    <mergeCell ref="A44:K44"/>
    <mergeCell ref="B64:B65"/>
    <mergeCell ref="F64:F65"/>
    <mergeCell ref="G64:G65"/>
    <mergeCell ref="H64:H65"/>
    <mergeCell ref="I64:I65"/>
    <mergeCell ref="J58:J61"/>
    <mergeCell ref="B62:B63"/>
    <mergeCell ref="F62:F63"/>
    <mergeCell ref="G62:G63"/>
    <mergeCell ref="H62:H63"/>
    <mergeCell ref="I62:I63"/>
    <mergeCell ref="J62:J63"/>
    <mergeCell ref="B58:B61"/>
    <mergeCell ref="B55:B57"/>
    <mergeCell ref="F55:F57"/>
    <mergeCell ref="G55:G57"/>
    <mergeCell ref="H55:H57"/>
    <mergeCell ref="G58:G61"/>
    <mergeCell ref="H58:H61"/>
    <mergeCell ref="I47:I48"/>
    <mergeCell ref="F49:F50"/>
    <mergeCell ref="J47:J48"/>
    <mergeCell ref="B53:B54"/>
    <mergeCell ref="F53:F54"/>
    <mergeCell ref="G53:G54"/>
    <mergeCell ref="H53:H54"/>
    <mergeCell ref="I53:I54"/>
    <mergeCell ref="J49:J50"/>
    <mergeCell ref="B51:B52"/>
    <mergeCell ref="B47:B48"/>
    <mergeCell ref="B49:B50"/>
    <mergeCell ref="G49:G50"/>
    <mergeCell ref="H49:H50"/>
    <mergeCell ref="I49:I50"/>
    <mergeCell ref="F14:F15"/>
    <mergeCell ref="G12:G13"/>
    <mergeCell ref="I58:I61"/>
    <mergeCell ref="J53:J54"/>
    <mergeCell ref="J25:J26"/>
    <mergeCell ref="F51:F52"/>
    <mergeCell ref="G51:G52"/>
    <mergeCell ref="H51:H52"/>
    <mergeCell ref="I51:I52"/>
    <mergeCell ref="J51:J52"/>
    <mergeCell ref="I55:I57"/>
    <mergeCell ref="J55:J57"/>
    <mergeCell ref="F58:F61"/>
    <mergeCell ref="F47:F48"/>
    <mergeCell ref="G47:G48"/>
    <mergeCell ref="H47:H48"/>
    <mergeCell ref="J10:J11"/>
    <mergeCell ref="J12:J13"/>
    <mergeCell ref="J14:J15"/>
    <mergeCell ref="B23:B26"/>
    <mergeCell ref="J16:J18"/>
    <mergeCell ref="J19:J22"/>
    <mergeCell ref="F12:F13"/>
    <mergeCell ref="I10:I11"/>
    <mergeCell ref="F10:F11"/>
    <mergeCell ref="F19:F22"/>
    <mergeCell ref="I12:I13"/>
    <mergeCell ref="G14:G15"/>
    <mergeCell ref="H14:H15"/>
    <mergeCell ref="I14:I15"/>
    <mergeCell ref="I16:I18"/>
    <mergeCell ref="H12:H13"/>
    <mergeCell ref="A5:K5"/>
    <mergeCell ref="A29:K29"/>
    <mergeCell ref="E8:E9"/>
    <mergeCell ref="E12:E13"/>
    <mergeCell ref="B19:B22"/>
    <mergeCell ref="B8:B9"/>
    <mergeCell ref="B10:B11"/>
    <mergeCell ref="B12:B13"/>
    <mergeCell ref="B14:B15"/>
    <mergeCell ref="B16:B18"/>
    <mergeCell ref="J23:J24"/>
    <mergeCell ref="F16:F18"/>
    <mergeCell ref="F8:F9"/>
    <mergeCell ref="F23:F26"/>
    <mergeCell ref="I19:I22"/>
    <mergeCell ref="J8:J9"/>
  </mergeCells>
  <pageMargins left="0.7" right="0.7" top="0.75" bottom="0.75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B1" zoomScaleNormal="10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F39" sqref="F39"/>
    </sheetView>
  </sheetViews>
  <sheetFormatPr defaultRowHeight="15" outlineLevelRow="1" x14ac:dyDescent="0.2"/>
  <cols>
    <col min="1" max="1" width="9.7109375" style="59" hidden="1" customWidth="1"/>
    <col min="2" max="2" width="29.28515625" style="59" customWidth="1"/>
    <col min="3" max="3" width="30.42578125" style="59" customWidth="1"/>
    <col min="4" max="4" width="18.7109375" style="59" customWidth="1"/>
    <col min="5" max="5" width="16.7109375" style="59" customWidth="1"/>
    <col min="6" max="6" width="56.28515625" style="59" customWidth="1"/>
    <col min="7" max="7" width="16.7109375" style="59" customWidth="1"/>
    <col min="8" max="8" width="48.85546875" style="59" customWidth="1"/>
    <col min="9" max="9" width="16.7109375" style="130" customWidth="1"/>
    <col min="10" max="10" width="8.28515625" style="59" hidden="1" customWidth="1"/>
    <col min="11" max="13" width="25.7109375" style="59" customWidth="1"/>
    <col min="14" max="16384" width="9.140625" style="59"/>
  </cols>
  <sheetData>
    <row r="1" spans="1:11" ht="60" x14ac:dyDescent="0.2">
      <c r="I1" s="130" t="s">
        <v>190</v>
      </c>
    </row>
    <row r="2" spans="1:11" ht="18" customHeight="1" x14ac:dyDescent="0.4">
      <c r="A2" s="154"/>
      <c r="B2" s="194" t="s">
        <v>189</v>
      </c>
      <c r="C2" s="154"/>
      <c r="D2" s="154"/>
      <c r="E2" s="154"/>
      <c r="F2" s="154"/>
      <c r="G2" s="189"/>
      <c r="H2" s="154"/>
      <c r="I2" s="131"/>
    </row>
    <row r="3" spans="1:11" ht="104.25" customHeight="1" x14ac:dyDescent="0.25">
      <c r="A3" s="154"/>
      <c r="B3" s="61" t="s">
        <v>81</v>
      </c>
      <c r="C3" s="61" t="s">
        <v>134</v>
      </c>
      <c r="D3" s="61" t="s">
        <v>83</v>
      </c>
      <c r="E3" s="61" t="s">
        <v>135</v>
      </c>
      <c r="F3" s="61" t="s">
        <v>84</v>
      </c>
      <c r="G3" s="61" t="s">
        <v>85</v>
      </c>
      <c r="H3" s="61" t="s">
        <v>156</v>
      </c>
      <c r="I3" s="61" t="s">
        <v>88</v>
      </c>
    </row>
    <row r="4" spans="1:11" ht="31.5" x14ac:dyDescent="0.25">
      <c r="A4" s="154"/>
      <c r="B4" s="283" t="s">
        <v>89</v>
      </c>
      <c r="C4" s="156" t="s">
        <v>110</v>
      </c>
      <c r="D4" s="159">
        <v>10.579992000000001</v>
      </c>
      <c r="E4" s="303">
        <f>D4+D5</f>
        <v>22.181283999999998</v>
      </c>
      <c r="F4" s="144" t="s">
        <v>174</v>
      </c>
      <c r="G4" s="191">
        <f>D4</f>
        <v>10.579992000000001</v>
      </c>
      <c r="H4" s="303" t="s">
        <v>194</v>
      </c>
      <c r="I4" s="173">
        <v>9.5219928000000014</v>
      </c>
      <c r="J4" s="183" t="e">
        <f>#REF!/#REF!</f>
        <v>#REF!</v>
      </c>
      <c r="K4" s="180"/>
    </row>
    <row r="5" spans="1:11" ht="26.25" x14ac:dyDescent="0.25">
      <c r="A5" s="154"/>
      <c r="B5" s="383"/>
      <c r="C5" s="156" t="s">
        <v>108</v>
      </c>
      <c r="D5" s="159">
        <v>11.601291999999999</v>
      </c>
      <c r="E5" s="303"/>
      <c r="F5" s="147" t="s">
        <v>175</v>
      </c>
      <c r="G5" s="191">
        <v>11.601291999999999</v>
      </c>
      <c r="H5" s="303"/>
      <c r="I5" s="173">
        <v>10.441162799999999</v>
      </c>
      <c r="J5" s="183" t="e">
        <f>#REF!/#REF!</f>
        <v>#REF!</v>
      </c>
    </row>
    <row r="6" spans="1:11" ht="47.25" x14ac:dyDescent="0.25">
      <c r="A6" s="154"/>
      <c r="B6" s="285" t="s">
        <v>96</v>
      </c>
      <c r="C6" s="157" t="s">
        <v>106</v>
      </c>
      <c r="D6" s="160">
        <v>31.203565999999999</v>
      </c>
      <c r="E6" s="350">
        <f>D6+D7</f>
        <v>57.299227000000002</v>
      </c>
      <c r="F6" s="160" t="s">
        <v>168</v>
      </c>
      <c r="G6" s="192">
        <v>31.203565999999999</v>
      </c>
      <c r="H6" s="160" t="s">
        <v>196</v>
      </c>
      <c r="I6" s="174">
        <v>28.083209399999998</v>
      </c>
      <c r="J6" s="183" t="e">
        <f>#REF!/#REF!</f>
        <v>#REF!</v>
      </c>
    </row>
    <row r="7" spans="1:11" ht="26.25" x14ac:dyDescent="0.25">
      <c r="A7" s="154"/>
      <c r="B7" s="384"/>
      <c r="C7" s="157" t="s">
        <v>107</v>
      </c>
      <c r="D7" s="160">
        <v>26.095661</v>
      </c>
      <c r="E7" s="350"/>
      <c r="F7" s="160" t="s">
        <v>186</v>
      </c>
      <c r="G7" s="192">
        <v>26.095661</v>
      </c>
      <c r="H7" s="160" t="s">
        <v>159</v>
      </c>
      <c r="I7" s="174">
        <v>23.486094899999998</v>
      </c>
      <c r="J7" s="183" t="e">
        <f>#REF!/#REF!</f>
        <v>#REF!</v>
      </c>
    </row>
    <row r="8" spans="1:11" ht="26.25" x14ac:dyDescent="0.25">
      <c r="A8" s="154"/>
      <c r="B8" s="287" t="s">
        <v>102</v>
      </c>
      <c r="C8" s="155" t="s">
        <v>111</v>
      </c>
      <c r="D8" s="158">
        <f>26.162</f>
        <v>26.161999999999999</v>
      </c>
      <c r="E8" s="320">
        <f>D8+D9</f>
        <v>43.325958999999997</v>
      </c>
      <c r="F8" s="195" t="s">
        <v>160</v>
      </c>
      <c r="G8" s="193">
        <f>D8</f>
        <v>26.161999999999999</v>
      </c>
      <c r="H8" s="196" t="s">
        <v>160</v>
      </c>
      <c r="I8" s="188">
        <f>G8*0.9</f>
        <v>23.5458</v>
      </c>
      <c r="J8" s="183" t="e">
        <f>#REF!/#REF!</f>
        <v>#REF!</v>
      </c>
    </row>
    <row r="9" spans="1:11" ht="26.25" x14ac:dyDescent="0.25">
      <c r="A9" s="154"/>
      <c r="B9" s="389"/>
      <c r="C9" s="155" t="s">
        <v>103</v>
      </c>
      <c r="D9" s="158">
        <v>17.163958999999998</v>
      </c>
      <c r="E9" s="389"/>
      <c r="F9" s="195" t="s">
        <v>185</v>
      </c>
      <c r="G9" s="193">
        <v>0</v>
      </c>
      <c r="H9" s="196" t="s">
        <v>201</v>
      </c>
      <c r="I9" s="188">
        <f>D9</f>
        <v>17.163958999999998</v>
      </c>
      <c r="J9" s="183" t="e">
        <f>#REF!/#REF!</f>
        <v>#REF!</v>
      </c>
    </row>
    <row r="10" spans="1:11" ht="26.25" x14ac:dyDescent="0.25">
      <c r="A10" s="154"/>
      <c r="B10" s="385" t="s">
        <v>112</v>
      </c>
      <c r="C10" s="60" t="s">
        <v>116</v>
      </c>
      <c r="D10" s="78">
        <v>46.130099000000001</v>
      </c>
      <c r="E10" s="390">
        <f>D10+D11</f>
        <v>189.67009800000002</v>
      </c>
      <c r="F10" s="181" t="s">
        <v>185</v>
      </c>
      <c r="G10" s="172">
        <v>0</v>
      </c>
      <c r="H10" s="387" t="s">
        <v>4</v>
      </c>
      <c r="I10" s="175">
        <v>46.130099000000001</v>
      </c>
      <c r="J10" s="183" t="e">
        <f>#REF!/#REF!</f>
        <v>#REF!</v>
      </c>
    </row>
    <row r="11" spans="1:11" ht="26.25" x14ac:dyDescent="0.25">
      <c r="A11" s="154"/>
      <c r="B11" s="385"/>
      <c r="C11" s="255" t="s">
        <v>115</v>
      </c>
      <c r="D11" s="387">
        <f>19.999999+111.93+11.61</f>
        <v>143.53999900000002</v>
      </c>
      <c r="E11" s="390"/>
      <c r="F11" s="181" t="s">
        <v>185</v>
      </c>
      <c r="G11" s="172">
        <v>0</v>
      </c>
      <c r="H11" s="388"/>
      <c r="I11" s="175">
        <v>43.539999000000023</v>
      </c>
      <c r="J11" s="183" t="e">
        <f>#REF!/#REF!</f>
        <v>#REF!</v>
      </c>
    </row>
    <row r="12" spans="1:11" ht="31.5" x14ac:dyDescent="0.25">
      <c r="A12" s="154"/>
      <c r="B12" s="386"/>
      <c r="C12" s="256"/>
      <c r="D12" s="388"/>
      <c r="E12" s="386"/>
      <c r="F12" s="181" t="s">
        <v>139</v>
      </c>
      <c r="G12" s="172">
        <v>100</v>
      </c>
      <c r="H12" s="78" t="s">
        <v>180</v>
      </c>
      <c r="I12" s="175">
        <v>90</v>
      </c>
      <c r="J12" s="183" t="e">
        <f>#REF!/#REF!</f>
        <v>#REF!</v>
      </c>
    </row>
    <row r="13" spans="1:11" ht="47.25" x14ac:dyDescent="0.25">
      <c r="A13" s="154"/>
      <c r="B13" s="371" t="s">
        <v>114</v>
      </c>
      <c r="C13" s="257" t="s">
        <v>118</v>
      </c>
      <c r="D13" s="375">
        <f>82.183998+5.49</f>
        <v>87.673997999999997</v>
      </c>
      <c r="E13" s="381">
        <f>D13+D17+D18</f>
        <v>109.802825</v>
      </c>
      <c r="F13" s="170" t="s">
        <v>140</v>
      </c>
      <c r="G13" s="171">
        <v>27.87</v>
      </c>
      <c r="H13" s="79" t="s">
        <v>197</v>
      </c>
      <c r="I13" s="176">
        <v>25.083000000000002</v>
      </c>
      <c r="J13" s="378" t="e">
        <f>#REF!/#REF!</f>
        <v>#REF!</v>
      </c>
    </row>
    <row r="14" spans="1:11" ht="26.25" x14ac:dyDescent="0.25">
      <c r="A14" s="184"/>
      <c r="B14" s="371"/>
      <c r="C14" s="258"/>
      <c r="D14" s="376"/>
      <c r="E14" s="381"/>
      <c r="F14" s="170" t="s">
        <v>187</v>
      </c>
      <c r="G14" s="171">
        <v>10</v>
      </c>
      <c r="H14" s="185" t="s">
        <v>47</v>
      </c>
      <c r="I14" s="176">
        <v>9</v>
      </c>
      <c r="J14" s="378"/>
    </row>
    <row r="15" spans="1:11" ht="26.25" x14ac:dyDescent="0.25">
      <c r="A15" s="184"/>
      <c r="B15" s="371"/>
      <c r="C15" s="258"/>
      <c r="D15" s="376"/>
      <c r="E15" s="381"/>
      <c r="F15" s="170" t="s">
        <v>188</v>
      </c>
      <c r="G15" s="171">
        <v>10</v>
      </c>
      <c r="H15" s="185" t="s">
        <v>47</v>
      </c>
      <c r="I15" s="176">
        <v>9</v>
      </c>
      <c r="J15" s="378"/>
    </row>
    <row r="16" spans="1:11" ht="26.25" x14ac:dyDescent="0.25">
      <c r="A16" s="154"/>
      <c r="B16" s="371"/>
      <c r="C16" s="259"/>
      <c r="D16" s="377"/>
      <c r="E16" s="381"/>
      <c r="F16" s="170" t="s">
        <v>185</v>
      </c>
      <c r="G16" s="171">
        <v>0</v>
      </c>
      <c r="H16" s="79" t="s">
        <v>47</v>
      </c>
      <c r="I16" s="176">
        <v>34.31399799999997</v>
      </c>
      <c r="J16" s="378"/>
    </row>
    <row r="17" spans="1:10" ht="26.25" x14ac:dyDescent="0.25">
      <c r="A17" s="154"/>
      <c r="B17" s="372"/>
      <c r="C17" s="67"/>
      <c r="D17" s="79"/>
      <c r="E17" s="381"/>
      <c r="F17" s="170" t="s">
        <v>185</v>
      </c>
      <c r="G17" s="171">
        <v>0</v>
      </c>
      <c r="H17" s="79" t="s">
        <v>48</v>
      </c>
      <c r="I17" s="176">
        <v>5.4929559999999995</v>
      </c>
      <c r="J17" s="378"/>
    </row>
    <row r="18" spans="1:10" ht="47.25" x14ac:dyDescent="0.25">
      <c r="A18" s="154"/>
      <c r="B18" s="372"/>
      <c r="C18" s="67" t="s">
        <v>121</v>
      </c>
      <c r="D18" s="79">
        <v>22.128827000000001</v>
      </c>
      <c r="E18" s="381"/>
      <c r="F18" s="170" t="s">
        <v>140</v>
      </c>
      <c r="G18" s="171">
        <v>22.128827000000001</v>
      </c>
      <c r="H18" s="79" t="s">
        <v>197</v>
      </c>
      <c r="I18" s="176">
        <v>19.9159443</v>
      </c>
      <c r="J18" s="183" t="e">
        <f>#REF!/#REF!</f>
        <v>#REF!</v>
      </c>
    </row>
    <row r="19" spans="1:10" ht="47.25" x14ac:dyDescent="0.25">
      <c r="A19" s="154"/>
      <c r="B19" s="379" t="s">
        <v>117</v>
      </c>
      <c r="C19" s="97" t="s">
        <v>99</v>
      </c>
      <c r="D19" s="98">
        <v>28.265285000000002</v>
      </c>
      <c r="E19" s="382">
        <f>D19+D20+D21+D22</f>
        <v>100.92270199999999</v>
      </c>
      <c r="F19" s="103" t="s">
        <v>169</v>
      </c>
      <c r="G19" s="136">
        <v>28.265285000000002</v>
      </c>
      <c r="H19" s="98" t="s">
        <v>195</v>
      </c>
      <c r="I19" s="177">
        <v>25.438756500000004</v>
      </c>
      <c r="J19" s="183" t="e">
        <f>#REF!/#REF!</f>
        <v>#REF!</v>
      </c>
    </row>
    <row r="20" spans="1:10" ht="47.25" x14ac:dyDescent="0.25">
      <c r="A20" s="154"/>
      <c r="B20" s="380"/>
      <c r="C20" s="97" t="s">
        <v>100</v>
      </c>
      <c r="D20" s="98">
        <v>16.124039000000003</v>
      </c>
      <c r="E20" s="382"/>
      <c r="F20" s="103" t="s">
        <v>170</v>
      </c>
      <c r="G20" s="136">
        <v>16.124039000000003</v>
      </c>
      <c r="H20" s="98" t="s">
        <v>198</v>
      </c>
      <c r="I20" s="177">
        <v>14.511635100000003</v>
      </c>
      <c r="J20" s="183" t="e">
        <f>#REF!/#REF!</f>
        <v>#REF!</v>
      </c>
    </row>
    <row r="21" spans="1:10" ht="47.25" x14ac:dyDescent="0.25">
      <c r="A21" s="154"/>
      <c r="B21" s="380"/>
      <c r="C21" s="97" t="s">
        <v>91</v>
      </c>
      <c r="D21" s="98">
        <v>29.591012999999997</v>
      </c>
      <c r="E21" s="382"/>
      <c r="F21" s="103" t="s">
        <v>171</v>
      </c>
      <c r="G21" s="136">
        <v>29.591012999999997</v>
      </c>
      <c r="H21" s="98" t="s">
        <v>198</v>
      </c>
      <c r="I21" s="177">
        <v>26.631911699999996</v>
      </c>
      <c r="J21" s="183" t="e">
        <f>#REF!/#REF!</f>
        <v>#REF!</v>
      </c>
    </row>
    <row r="22" spans="1:10" ht="47.25" x14ac:dyDescent="0.25">
      <c r="A22" s="154"/>
      <c r="B22" s="380"/>
      <c r="C22" s="97" t="s">
        <v>94</v>
      </c>
      <c r="D22" s="98">
        <v>26.942365000000002</v>
      </c>
      <c r="E22" s="382"/>
      <c r="F22" s="103" t="s">
        <v>169</v>
      </c>
      <c r="G22" s="136">
        <v>26.942365000000002</v>
      </c>
      <c r="H22" s="98" t="s">
        <v>199</v>
      </c>
      <c r="I22" s="177">
        <v>24.2481285</v>
      </c>
      <c r="J22" s="183" t="e">
        <f>#REF!/#REF!</f>
        <v>#REF!</v>
      </c>
    </row>
    <row r="23" spans="1:10" ht="26.25" x14ac:dyDescent="0.25">
      <c r="A23" s="154"/>
      <c r="B23" s="311" t="s">
        <v>120</v>
      </c>
      <c r="C23" s="311" t="s">
        <v>90</v>
      </c>
      <c r="D23" s="293">
        <v>101.96261599999998</v>
      </c>
      <c r="E23" s="367">
        <f>D23+D26+D27+D28</f>
        <v>188.24918299999996</v>
      </c>
      <c r="F23" s="146" t="s">
        <v>176</v>
      </c>
      <c r="G23" s="135">
        <v>19.160981999999997</v>
      </c>
      <c r="H23" s="162" t="s">
        <v>167</v>
      </c>
      <c r="I23" s="178">
        <v>17.244883799999997</v>
      </c>
      <c r="J23" s="378" t="e">
        <f>#REF!/#REF!</f>
        <v>#REF!</v>
      </c>
    </row>
    <row r="24" spans="1:10" ht="26.25" x14ac:dyDescent="0.25">
      <c r="A24" s="154"/>
      <c r="B24" s="312"/>
      <c r="C24" s="312"/>
      <c r="D24" s="298"/>
      <c r="E24" s="367"/>
      <c r="F24" s="146"/>
      <c r="G24" s="135"/>
      <c r="H24" s="162"/>
      <c r="I24" s="178"/>
      <c r="J24" s="378"/>
    </row>
    <row r="25" spans="1:10" ht="26.25" x14ac:dyDescent="0.25">
      <c r="A25" s="154"/>
      <c r="B25" s="312"/>
      <c r="C25" s="313"/>
      <c r="D25" s="299"/>
      <c r="E25" s="367"/>
      <c r="F25" s="146" t="s">
        <v>185</v>
      </c>
      <c r="G25" s="135">
        <v>0</v>
      </c>
      <c r="H25" s="162" t="s">
        <v>50</v>
      </c>
      <c r="I25" s="178">
        <v>82.801633999999979</v>
      </c>
      <c r="J25" s="378"/>
    </row>
    <row r="26" spans="1:10" ht="26.25" x14ac:dyDescent="0.25">
      <c r="A26" s="154"/>
      <c r="B26" s="312"/>
      <c r="C26" s="161" t="s">
        <v>113</v>
      </c>
      <c r="D26" s="162">
        <f>23.169018+2.67</f>
        <v>25.839018000000003</v>
      </c>
      <c r="E26" s="367"/>
      <c r="F26" s="146" t="s">
        <v>176</v>
      </c>
      <c r="G26" s="135">
        <f>23.169018+2.67</f>
        <v>25.839018000000003</v>
      </c>
      <c r="H26" s="162" t="s">
        <v>167</v>
      </c>
      <c r="I26" s="178">
        <v>23.255116200000003</v>
      </c>
      <c r="J26" s="183" t="e">
        <f>#REF!/#REF!</f>
        <v>#REF!</v>
      </c>
    </row>
    <row r="27" spans="1:10" ht="26.25" x14ac:dyDescent="0.25">
      <c r="A27" s="154"/>
      <c r="B27" s="312"/>
      <c r="C27" s="161" t="s">
        <v>95</v>
      </c>
      <c r="D27" s="162">
        <v>43.312152000000005</v>
      </c>
      <c r="E27" s="367"/>
      <c r="F27" s="146" t="s">
        <v>173</v>
      </c>
      <c r="G27" s="135">
        <v>43.312152000000005</v>
      </c>
      <c r="H27" s="162" t="s">
        <v>164</v>
      </c>
      <c r="I27" s="178">
        <v>38.980936800000002</v>
      </c>
      <c r="J27" s="183" t="e">
        <f>#REF!/#REF!</f>
        <v>#REF!</v>
      </c>
    </row>
    <row r="28" spans="1:10" ht="31.5" x14ac:dyDescent="0.25">
      <c r="A28" s="154"/>
      <c r="B28" s="313"/>
      <c r="C28" s="161" t="s">
        <v>97</v>
      </c>
      <c r="D28" s="162">
        <v>17.135396999999998</v>
      </c>
      <c r="E28" s="367"/>
      <c r="F28" s="146" t="s">
        <v>172</v>
      </c>
      <c r="G28" s="135">
        <v>17.135396999999998</v>
      </c>
      <c r="H28" s="162" t="s">
        <v>165</v>
      </c>
      <c r="I28" s="178">
        <v>15.421857299999997</v>
      </c>
      <c r="J28" s="183" t="e">
        <f>#REF!/#REF!</f>
        <v>#REF!</v>
      </c>
    </row>
    <row r="29" spans="1:10" ht="29.25" customHeight="1" x14ac:dyDescent="0.25">
      <c r="A29" s="105"/>
      <c r="B29" s="167" t="s">
        <v>19</v>
      </c>
      <c r="C29" s="168"/>
      <c r="D29" s="169">
        <f>D4+D5+D6+D7+D8+D9+D10+D11+D13+D17+D18+D19+D20+D21+D22+D23+D26+D27+D28</f>
        <v>711.451278</v>
      </c>
      <c r="E29" s="169">
        <f>E4+E6+E7+E8+E10+E13+E17+E18+E19+E20+E21+E22+E23+E27</f>
        <v>711.451278</v>
      </c>
      <c r="F29" s="169"/>
      <c r="G29" s="169">
        <f>SUM(G4:G28)</f>
        <v>482.01158900000001</v>
      </c>
      <c r="H29" s="167"/>
      <c r="I29" s="179">
        <f>SUM(I4:I28)</f>
        <v>663.25307509999993</v>
      </c>
    </row>
    <row r="30" spans="1:10" ht="17.25" customHeight="1" x14ac:dyDescent="0.25">
      <c r="A30" s="105"/>
      <c r="B30" s="107"/>
      <c r="C30" s="93"/>
      <c r="D30" s="94"/>
      <c r="E30" s="94"/>
      <c r="F30" s="94"/>
      <c r="G30" s="94"/>
      <c r="H30" s="108"/>
      <c r="I30" s="138"/>
    </row>
    <row r="31" spans="1:10" s="106" customFormat="1" ht="27" customHeight="1" outlineLevel="1" x14ac:dyDescent="0.25">
      <c r="A31" s="105" t="s">
        <v>178</v>
      </c>
      <c r="B31" s="105"/>
      <c r="C31" s="105"/>
      <c r="D31" s="105"/>
      <c r="E31" s="105"/>
      <c r="F31" s="105"/>
      <c r="G31" s="190"/>
      <c r="H31" s="105"/>
      <c r="I31" s="187"/>
    </row>
    <row r="32" spans="1:10" s="106" customFormat="1" ht="37.5" customHeight="1" outlineLevel="1" x14ac:dyDescent="0.25">
      <c r="A32" s="105"/>
      <c r="B32" s="373" t="s">
        <v>191</v>
      </c>
      <c r="C32" s="374"/>
      <c r="D32" s="374"/>
      <c r="E32" s="94"/>
      <c r="F32" s="94"/>
      <c r="G32" s="94"/>
      <c r="H32" s="108"/>
      <c r="I32" s="138"/>
    </row>
    <row r="33" spans="1:9" s="106" customFormat="1" ht="60" customHeight="1" outlineLevel="1" x14ac:dyDescent="0.25">
      <c r="A33" s="105"/>
      <c r="B33" s="167" t="s">
        <v>87</v>
      </c>
      <c r="C33" s="168" t="s">
        <v>192</v>
      </c>
      <c r="D33" s="167" t="s">
        <v>193</v>
      </c>
      <c r="E33" s="107"/>
      <c r="F33" s="107"/>
      <c r="G33" s="94"/>
      <c r="H33" s="108"/>
      <c r="I33" s="138"/>
    </row>
    <row r="34" spans="1:9" s="106" customFormat="1" ht="45" customHeight="1" outlineLevel="1" x14ac:dyDescent="0.25">
      <c r="A34" s="105"/>
      <c r="B34" s="167" t="s">
        <v>150</v>
      </c>
      <c r="C34" s="168" t="s">
        <v>148</v>
      </c>
      <c r="D34" s="169">
        <v>400</v>
      </c>
      <c r="E34" s="94"/>
      <c r="F34" s="94"/>
      <c r="G34" s="94"/>
      <c r="H34" s="108"/>
      <c r="I34" s="138"/>
    </row>
    <row r="35" spans="1:9" s="106" customFormat="1" ht="50.25" customHeight="1" outlineLevel="1" x14ac:dyDescent="0.25">
      <c r="A35" s="105"/>
      <c r="B35" s="167" t="s">
        <v>179</v>
      </c>
      <c r="C35" s="168" t="s">
        <v>180</v>
      </c>
      <c r="D35" s="169">
        <v>100</v>
      </c>
      <c r="E35" s="94"/>
      <c r="F35" s="94"/>
      <c r="G35" s="94"/>
      <c r="H35" s="108"/>
      <c r="I35" s="138"/>
    </row>
    <row r="36" spans="1:9" s="106" customFormat="1" ht="32.25" customHeight="1" outlineLevel="1" x14ac:dyDescent="0.25">
      <c r="A36" s="105"/>
      <c r="B36" s="167" t="s">
        <v>200</v>
      </c>
      <c r="C36" s="168" t="s">
        <v>152</v>
      </c>
      <c r="D36" s="169">
        <v>200</v>
      </c>
      <c r="E36" s="94"/>
      <c r="F36" s="94"/>
      <c r="G36" s="94"/>
      <c r="H36" s="108"/>
      <c r="I36" s="138"/>
    </row>
    <row r="37" spans="1:9" s="106" customFormat="1" ht="45" customHeight="1" outlineLevel="1" x14ac:dyDescent="0.25">
      <c r="A37" s="105"/>
      <c r="B37" s="167" t="s">
        <v>153</v>
      </c>
      <c r="C37" s="168" t="s">
        <v>155</v>
      </c>
      <c r="D37" s="169">
        <v>600</v>
      </c>
      <c r="E37" s="94"/>
      <c r="F37" s="94"/>
      <c r="G37" s="94"/>
      <c r="H37" s="108"/>
      <c r="I37" s="138"/>
    </row>
    <row r="38" spans="1:9" s="106" customFormat="1" ht="45" customHeight="1" outlineLevel="1" x14ac:dyDescent="0.25">
      <c r="A38" s="105"/>
      <c r="B38" s="167" t="s">
        <v>154</v>
      </c>
      <c r="C38" s="168" t="s">
        <v>4</v>
      </c>
      <c r="D38" s="169">
        <v>400</v>
      </c>
      <c r="E38" s="94"/>
      <c r="F38" s="94"/>
      <c r="G38" s="94"/>
      <c r="H38" s="108"/>
      <c r="I38" s="138"/>
    </row>
    <row r="39" spans="1:9" s="106" customFormat="1" ht="35.25" customHeight="1" outlineLevel="1" x14ac:dyDescent="0.25">
      <c r="A39" s="105"/>
      <c r="B39" s="167" t="s">
        <v>181</v>
      </c>
      <c r="C39" s="168" t="s">
        <v>165</v>
      </c>
      <c r="D39" s="169">
        <v>100</v>
      </c>
      <c r="E39" s="94"/>
      <c r="F39" s="94"/>
      <c r="G39" s="94"/>
      <c r="H39" s="108"/>
      <c r="I39" s="138"/>
    </row>
    <row r="40" spans="1:9" s="106" customFormat="1" ht="17.25" customHeight="1" outlineLevel="1" x14ac:dyDescent="0.25">
      <c r="A40" s="105"/>
      <c r="B40" s="167"/>
      <c r="C40" s="168"/>
      <c r="D40" s="169">
        <v>1800</v>
      </c>
      <c r="E40" s="94"/>
      <c r="F40" s="94"/>
      <c r="G40" s="94"/>
      <c r="H40" s="108"/>
      <c r="I40" s="138"/>
    </row>
    <row r="41" spans="1:9" s="106" customFormat="1" ht="17.25" customHeight="1" outlineLevel="1" x14ac:dyDescent="0.25">
      <c r="A41" s="105"/>
      <c r="B41" s="107"/>
      <c r="C41" s="93"/>
      <c r="D41" s="94"/>
      <c r="E41" s="94"/>
      <c r="F41" s="94"/>
      <c r="G41" s="94"/>
      <c r="H41" s="108"/>
      <c r="I41" s="138"/>
    </row>
    <row r="42" spans="1:9" s="106" customFormat="1" ht="17.25" customHeight="1" outlineLevel="1" x14ac:dyDescent="0.25">
      <c r="A42" s="105"/>
      <c r="B42" s="107"/>
      <c r="C42" s="93"/>
      <c r="D42" s="94"/>
      <c r="E42" s="94"/>
      <c r="F42" s="94"/>
      <c r="G42" s="94"/>
      <c r="H42" s="108"/>
      <c r="I42" s="138"/>
    </row>
    <row r="43" spans="1:9" s="106" customFormat="1" ht="17.25" customHeight="1" outlineLevel="1" x14ac:dyDescent="0.25">
      <c r="A43" s="105"/>
      <c r="B43" s="107"/>
      <c r="C43" s="93"/>
      <c r="D43" s="94"/>
      <c r="E43" s="94"/>
      <c r="F43" s="94"/>
      <c r="G43" s="94"/>
      <c r="H43" s="108"/>
      <c r="I43" s="138"/>
    </row>
    <row r="44" spans="1:9" s="106" customFormat="1" ht="17.25" customHeight="1" outlineLevel="1" x14ac:dyDescent="0.25">
      <c r="A44" s="105"/>
      <c r="B44" s="107"/>
      <c r="C44" s="93"/>
      <c r="D44" s="94"/>
      <c r="E44" s="94"/>
      <c r="F44" s="94"/>
      <c r="G44" s="94"/>
      <c r="H44" s="108"/>
      <c r="I44" s="138"/>
    </row>
    <row r="45" spans="1:9" s="106" customFormat="1" ht="17.25" customHeight="1" x14ac:dyDescent="0.25">
      <c r="A45" s="105"/>
      <c r="B45" s="107"/>
      <c r="C45" s="93"/>
      <c r="D45" s="94"/>
      <c r="E45" s="94"/>
      <c r="F45" s="94"/>
      <c r="G45" s="94"/>
      <c r="H45" s="182"/>
      <c r="I45" s="138"/>
    </row>
    <row r="46" spans="1:9" ht="27" customHeight="1" outlineLevel="1" x14ac:dyDescent="0.25">
      <c r="A46" s="154" t="s">
        <v>146</v>
      </c>
      <c r="B46" s="154"/>
      <c r="C46" s="154"/>
      <c r="D46" s="154"/>
      <c r="E46" s="154"/>
      <c r="F46" s="154"/>
      <c r="G46" s="189"/>
      <c r="H46" s="154"/>
      <c r="I46" s="186"/>
    </row>
    <row r="47" spans="1:9" ht="16.5" customHeight="1" outlineLevel="1" x14ac:dyDescent="0.4">
      <c r="A47" s="154"/>
      <c r="B47" s="154"/>
      <c r="C47" s="154"/>
      <c r="D47" s="154"/>
      <c r="E47" s="154"/>
      <c r="F47" s="154"/>
      <c r="G47" s="189"/>
      <c r="H47" s="154"/>
      <c r="I47" s="131"/>
    </row>
    <row r="48" spans="1:9" outlineLevel="1" x14ac:dyDescent="0.2"/>
    <row r="49" spans="3:9" outlineLevel="1" x14ac:dyDescent="0.2"/>
    <row r="50" spans="3:9" outlineLevel="1" x14ac:dyDescent="0.2">
      <c r="I50" s="141"/>
    </row>
    <row r="51" spans="3:9" x14ac:dyDescent="0.2">
      <c r="I51" s="141"/>
    </row>
    <row r="54" spans="3:9" x14ac:dyDescent="0.2">
      <c r="C54" s="180"/>
      <c r="D54" s="180"/>
      <c r="E54" s="180"/>
    </row>
    <row r="55" spans="3:9" x14ac:dyDescent="0.2">
      <c r="C55" s="180"/>
      <c r="D55" s="180"/>
      <c r="E55" s="180"/>
    </row>
    <row r="56" spans="3:9" x14ac:dyDescent="0.2">
      <c r="C56" s="180"/>
      <c r="D56" s="180"/>
      <c r="E56" s="180"/>
    </row>
    <row r="57" spans="3:9" x14ac:dyDescent="0.2">
      <c r="C57" s="180"/>
      <c r="D57" s="180"/>
      <c r="E57" s="180"/>
    </row>
    <row r="58" spans="3:9" x14ac:dyDescent="0.2">
      <c r="C58" s="180"/>
      <c r="D58" s="180"/>
      <c r="E58" s="180"/>
    </row>
    <row r="59" spans="3:9" x14ac:dyDescent="0.2">
      <c r="C59" s="180"/>
      <c r="D59" s="180"/>
      <c r="E59" s="180"/>
    </row>
    <row r="60" spans="3:9" x14ac:dyDescent="0.2">
      <c r="C60" s="180"/>
      <c r="D60" s="180"/>
      <c r="E60" s="180"/>
    </row>
    <row r="61" spans="3:9" x14ac:dyDescent="0.2">
      <c r="C61" s="180"/>
      <c r="D61" s="180"/>
      <c r="E61" s="180"/>
    </row>
  </sheetData>
  <mergeCells count="25">
    <mergeCell ref="B4:B5"/>
    <mergeCell ref="E4:E5"/>
    <mergeCell ref="B6:B7"/>
    <mergeCell ref="H4:H5"/>
    <mergeCell ref="B10:B12"/>
    <mergeCell ref="D11:D12"/>
    <mergeCell ref="H10:H11"/>
    <mergeCell ref="B8:B9"/>
    <mergeCell ref="E6:E7"/>
    <mergeCell ref="C11:C12"/>
    <mergeCell ref="E8:E9"/>
    <mergeCell ref="E10:E12"/>
    <mergeCell ref="B13:B18"/>
    <mergeCell ref="B32:D32"/>
    <mergeCell ref="D13:D16"/>
    <mergeCell ref="J13:J17"/>
    <mergeCell ref="J23:J25"/>
    <mergeCell ref="C13:C16"/>
    <mergeCell ref="B19:B22"/>
    <mergeCell ref="B23:B28"/>
    <mergeCell ref="C23:C25"/>
    <mergeCell ref="D23:D25"/>
    <mergeCell ref="E13:E18"/>
    <mergeCell ref="E19:E22"/>
    <mergeCell ref="E23:E28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Новые технологические зоны </vt:lpstr>
      <vt:lpstr>2019</vt:lpstr>
      <vt:lpstr>Корректировка 2019</vt:lpstr>
      <vt:lpstr>Потоки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2019-07-05T09:53:00Z</dcterms:modified>
</cp:coreProperties>
</file>